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ktorkide-my.sharepoint.com/personal/kare_herrem_rindal_kommune_no/Documents/Barnehage/Prosess kvalitet innhold og organisering 2024-2025/Saksfremlegg mars 2025/"/>
    </mc:Choice>
  </mc:AlternateContent>
  <xr:revisionPtr revIDLastSave="0" documentId="8_{2F2A1D13-6F6F-4761-B88D-95D46E4382B2}" xr6:coauthVersionLast="47" xr6:coauthVersionMax="47" xr10:uidLastSave="{00000000-0000-0000-0000-000000000000}"/>
  <bookViews>
    <workbookView xWindow="3510" yWindow="3510" windowWidth="28800" windowHeight="15225" xr2:uid="{25611B3B-7247-4A6A-8E5F-9F9DC7ACC8E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L26" i="1"/>
  <c r="L25" i="1"/>
  <c r="K25" i="1"/>
  <c r="F6" i="1"/>
  <c r="G6" i="1" s="1"/>
  <c r="H6" i="1" s="1"/>
  <c r="F5" i="1"/>
  <c r="G5" i="1" s="1"/>
  <c r="H5" i="1" s="1"/>
  <c r="E38" i="1"/>
  <c r="E37" i="1"/>
  <c r="E54" i="1"/>
  <c r="E55" i="1"/>
  <c r="E56" i="1"/>
  <c r="E57" i="1"/>
  <c r="E53" i="1"/>
  <c r="H7" i="1" l="1"/>
  <c r="E22" i="1"/>
  <c r="F7" i="1"/>
  <c r="E4" i="1" s="1"/>
  <c r="E39" i="1"/>
  <c r="E58" i="1"/>
  <c r="E21" i="1" l="1"/>
  <c r="E20" i="1" s="1"/>
  <c r="E15" i="1" s="1"/>
  <c r="F39" i="1"/>
  <c r="E26" i="1"/>
  <c r="E28" i="1" s="1"/>
  <c r="E16" i="1"/>
  <c r="E33" i="1"/>
  <c r="E43" i="1"/>
  <c r="E42" i="1"/>
  <c r="E44" i="1"/>
  <c r="H49" i="1"/>
  <c r="E48" i="1" s="1"/>
  <c r="E32" i="1"/>
  <c r="H48" i="1"/>
  <c r="E31" i="1"/>
  <c r="F28" i="1" l="1"/>
  <c r="E34" i="1"/>
  <c r="F34" i="1" s="1"/>
  <c r="E45" i="1"/>
  <c r="E49" i="1"/>
  <c r="E50" i="1" s="1"/>
  <c r="E60" i="1" l="1"/>
  <c r="E62" i="1" s="1"/>
  <c r="E14" i="1" s="1"/>
  <c r="H16" i="1" s="1"/>
  <c r="E17" i="1" l="1"/>
  <c r="H14" i="1"/>
  <c r="E12" i="1"/>
  <c r="H17" i="1" l="1"/>
</calcChain>
</file>

<file path=xl/sharedStrings.xml><?xml version="1.0" encoding="utf-8"?>
<sst xmlns="http://schemas.openxmlformats.org/spreadsheetml/2006/main" count="65" uniqueCount="64">
  <si>
    <t>Norm</t>
  </si>
  <si>
    <t>Leke- og oppholdsareal</t>
  </si>
  <si>
    <t>Kjøkken</t>
  </si>
  <si>
    <t>Tørrgarderobe</t>
  </si>
  <si>
    <t>Areal</t>
  </si>
  <si>
    <t>Grovgarderobe, vask og WC</t>
  </si>
  <si>
    <t>Toaletter og håndvasker</t>
  </si>
  <si>
    <t>Stellerom med toalett</t>
  </si>
  <si>
    <t>HC toalett med stellebenk</t>
  </si>
  <si>
    <t>Kombinert møte- og pauserom</t>
  </si>
  <si>
    <t>Møterom</t>
  </si>
  <si>
    <t>Inngangsrom</t>
  </si>
  <si>
    <t>Kontorarbeidsplasser</t>
  </si>
  <si>
    <t>Garderober, toalett, dusj</t>
  </si>
  <si>
    <t>Lager og renholdssentral</t>
  </si>
  <si>
    <t>Kommentarer</t>
  </si>
  <si>
    <t>Lager for leker</t>
  </si>
  <si>
    <t>Lager for utstyr</t>
  </si>
  <si>
    <t>Lager for matvarer</t>
  </si>
  <si>
    <t>Stollager</t>
  </si>
  <si>
    <t>Renholdssentral</t>
  </si>
  <si>
    <t>Sum lager og renholdssentral</t>
  </si>
  <si>
    <t>Antall barn pr hode samtidig i barnehagen</t>
  </si>
  <si>
    <t xml:space="preserve">Kjøkken </t>
  </si>
  <si>
    <t>Oppholdssone</t>
  </si>
  <si>
    <t>Er erstattet her av leke og -oppholdsareal</t>
  </si>
  <si>
    <t>Sum kjøkken</t>
  </si>
  <si>
    <t>Leke og oppholdsareal</t>
  </si>
  <si>
    <t>Personalets rom</t>
  </si>
  <si>
    <t>Møte og pauserom</t>
  </si>
  <si>
    <t>Barnas garderobe</t>
  </si>
  <si>
    <t>Sum barnas garderobe</t>
  </si>
  <si>
    <t>Sum stellerom og HC-toalett</t>
  </si>
  <si>
    <t>Sum møte og pauserom</t>
  </si>
  <si>
    <t xml:space="preserve">Sum personalets rom </t>
  </si>
  <si>
    <t>Sum nettoareal</t>
  </si>
  <si>
    <t>Antall ansatte</t>
  </si>
  <si>
    <t>Pedagoiske ledere</t>
  </si>
  <si>
    <t>Sum bruttoareal</t>
  </si>
  <si>
    <t>Arealnorm barnehage</t>
  </si>
  <si>
    <t>Kroner pr kvm bygg barnehage</t>
  </si>
  <si>
    <t>Sum utbygging</t>
  </si>
  <si>
    <t>9 pr avdeling småbarn (18) plasser</t>
  </si>
  <si>
    <t xml:space="preserve">18 pr avdeling på strobarn </t>
  </si>
  <si>
    <t>Avdelinger</t>
  </si>
  <si>
    <t>Stellerom og HC-toalett</t>
  </si>
  <si>
    <t>Antall barn i snitt pr årskull</t>
  </si>
  <si>
    <t>Antall barn og plasser</t>
  </si>
  <si>
    <t>Småbarnsavdeling</t>
  </si>
  <si>
    <t>Storbarnsavdeling</t>
  </si>
  <si>
    <t>Uteareal minimum</t>
  </si>
  <si>
    <t>Parkeringsplas</t>
  </si>
  <si>
    <t>Totalareal tomt minimum</t>
  </si>
  <si>
    <t>Bruttoareal barnehage</t>
  </si>
  <si>
    <t>25kvm pr plass</t>
  </si>
  <si>
    <t>6 ganger brutto lekeareal</t>
  </si>
  <si>
    <t>pr avdeling</t>
  </si>
  <si>
    <t>Pr avdeling</t>
  </si>
  <si>
    <t>Noe av leke og oppholdsarealet, kan om ønskelig legges til kjøkken, garderobe og møterom. Dette vil redusere det totale arealet.</t>
  </si>
  <si>
    <t>Ekstra avdeling storbarn</t>
  </si>
  <si>
    <t>HOV</t>
  </si>
  <si>
    <t>Ekstra avdeling småbarn</t>
  </si>
  <si>
    <t>Kr/m2</t>
  </si>
  <si>
    <t>kr/m3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</si>
</sst>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" fontId="0" fillId="0" borderId="0" xfId="0" applyNumberFormat="1"/>
    <xf numFmtId="164" fontId="0" fillId="0" borderId="0" xfId="1" applyNumberFormat="1" applyFont="1"/>
    <xf numFmtId="3" fontId="0" fillId="0" borderId="0" xfId="0" applyNumberFormat="1"/>
    <xf numFmtId="1" fontId="0" fillId="0" borderId="0" xfId="0" applyNumberFormat="1"/>
    <xf numFmtId="0" fontId="3" fillId="0" borderId="0" xfId="0" applyFont="1"/>
    <xf numFmtId="164" fontId="2" fillId="0" borderId="0" xfId="1" applyNumberFormat="1" applyFont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43" fontId="0" fillId="0" borderId="0" xfId="1" applyFont="1"/>
    <xf numFmtId="165" fontId="0" fillId="0" borderId="0" xfId="0" applyNumberFormat="1"/>
    <xf numFmtId="165" fontId="2" fillId="0" borderId="0" xfId="1" applyNumberFormat="1" applyFont="1" applyBorder="1"/>
    <xf numFmtId="165" fontId="2" fillId="0" borderId="2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19050</xdr:rowOff>
    </xdr:from>
    <xdr:to>
      <xdr:col>15</xdr:col>
      <xdr:colOff>28575</xdr:colOff>
      <xdr:row>14</xdr:row>
      <xdr:rowOff>9525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80BC21B-4E34-0E68-A2ED-BEA58D0A5686}"/>
            </a:ext>
          </a:extLst>
        </xdr:cNvPr>
        <xdr:cNvSpPr txBox="1"/>
      </xdr:nvSpPr>
      <xdr:spPr>
        <a:xfrm>
          <a:off x="8686800" y="542925"/>
          <a:ext cx="438150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kern="1200"/>
            <a:t>Forhold som ikke er</a:t>
          </a:r>
          <a:r>
            <a:rPr lang="nb-NO" sz="1100" kern="1200" baseline="0"/>
            <a:t> avklart, som kan ha påvirkning på areal:</a:t>
          </a:r>
        </a:p>
        <a:p>
          <a:r>
            <a:rPr lang="nb-NO" sz="1100" kern="1200" baseline="0"/>
            <a:t>Et stort kjøkken, eller kjøkken pr avdeling, flere avdelinger deler kjøkken</a:t>
          </a:r>
        </a:p>
        <a:p>
          <a:r>
            <a:rPr lang="nb-NO" sz="1100" kern="1200" baseline="0"/>
            <a:t>en fellse garderober barn,  eller pr avdeling, flere avdelinger deler garderobe</a:t>
          </a:r>
        </a:p>
        <a:p>
          <a:endParaRPr lang="nb-N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C024-41A0-4F3F-BBD3-0E535FC64A0B}">
  <dimension ref="A1:M62"/>
  <sheetViews>
    <sheetView tabSelected="1" zoomScale="120" zoomScaleNormal="120" workbookViewId="0">
      <selection activeCell="F28" sqref="F28"/>
    </sheetView>
  </sheetViews>
  <sheetFormatPr baseColWidth="10" defaultRowHeight="15" x14ac:dyDescent="0.25"/>
  <cols>
    <col min="2" max="2" width="3.85546875" customWidth="1"/>
    <col min="3" max="3" width="29.140625" customWidth="1"/>
    <col min="5" max="5" width="13.85546875" bestFit="1" customWidth="1"/>
    <col min="7" max="7" width="23" customWidth="1"/>
    <col min="8" max="8" width="14.5703125" bestFit="1" customWidth="1"/>
    <col min="10" max="10" width="14.5703125" bestFit="1" customWidth="1"/>
  </cols>
  <sheetData>
    <row r="1" spans="1:8" ht="26.25" x14ac:dyDescent="0.4">
      <c r="A1" s="6" t="s">
        <v>39</v>
      </c>
    </row>
    <row r="2" spans="1:8" x14ac:dyDescent="0.25">
      <c r="C2" s="8" t="s">
        <v>46</v>
      </c>
      <c r="D2" s="8"/>
      <c r="E2" s="9">
        <v>18</v>
      </c>
    </row>
    <row r="4" spans="1:8" x14ac:dyDescent="0.25">
      <c r="C4" t="s">
        <v>22</v>
      </c>
      <c r="E4">
        <f>F7</f>
        <v>90</v>
      </c>
      <c r="H4" t="s">
        <v>44</v>
      </c>
    </row>
    <row r="5" spans="1:8" x14ac:dyDescent="0.25">
      <c r="C5" t="s">
        <v>42</v>
      </c>
      <c r="E5" s="5">
        <v>2</v>
      </c>
      <c r="F5">
        <f>E2*E5</f>
        <v>36</v>
      </c>
      <c r="G5">
        <f>F5/9</f>
        <v>4</v>
      </c>
      <c r="H5">
        <f>G5+E8</f>
        <v>4</v>
      </c>
    </row>
    <row r="6" spans="1:8" x14ac:dyDescent="0.25">
      <c r="C6" t="s">
        <v>43</v>
      </c>
      <c r="E6">
        <v>3</v>
      </c>
      <c r="F6">
        <f>E2*E6</f>
        <v>54</v>
      </c>
      <c r="G6">
        <f>F6/18</f>
        <v>3</v>
      </c>
      <c r="H6">
        <f>G6+E9</f>
        <v>3</v>
      </c>
    </row>
    <row r="7" spans="1:8" x14ac:dyDescent="0.25">
      <c r="C7" t="s">
        <v>47</v>
      </c>
      <c r="F7">
        <f>F5+F6</f>
        <v>90</v>
      </c>
      <c r="H7">
        <f>ROUNDUP((H5+H6),0)</f>
        <v>7</v>
      </c>
    </row>
    <row r="8" spans="1:8" x14ac:dyDescent="0.25">
      <c r="C8" t="s">
        <v>61</v>
      </c>
      <c r="E8" s="10">
        <v>0</v>
      </c>
    </row>
    <row r="9" spans="1:8" x14ac:dyDescent="0.25">
      <c r="C9" t="s">
        <v>59</v>
      </c>
      <c r="E9" s="10">
        <v>0</v>
      </c>
    </row>
    <row r="11" spans="1:8" x14ac:dyDescent="0.25">
      <c r="C11" t="s">
        <v>40</v>
      </c>
      <c r="E11" s="4">
        <v>89000</v>
      </c>
    </row>
    <row r="12" spans="1:8" x14ac:dyDescent="0.25">
      <c r="C12" t="s">
        <v>41</v>
      </c>
      <c r="E12" s="3">
        <f>E11*E62</f>
        <v>86179812.5</v>
      </c>
    </row>
    <row r="13" spans="1:8" x14ac:dyDescent="0.25">
      <c r="E13" s="3"/>
    </row>
    <row r="14" spans="1:8" x14ac:dyDescent="0.25">
      <c r="C14" s="1" t="s">
        <v>53</v>
      </c>
      <c r="D14" s="1"/>
      <c r="E14" s="7">
        <f>E62</f>
        <v>968.3125</v>
      </c>
      <c r="F14" s="1"/>
      <c r="G14">
        <v>45000</v>
      </c>
      <c r="H14" s="13">
        <f>E14*G14</f>
        <v>43574062.5</v>
      </c>
    </row>
    <row r="15" spans="1:8" x14ac:dyDescent="0.25">
      <c r="C15" s="1" t="s">
        <v>50</v>
      </c>
      <c r="D15" s="1"/>
      <c r="E15" s="7">
        <f>E20*6</f>
        <v>2462.3999999999996</v>
      </c>
      <c r="F15" s="1" t="s">
        <v>55</v>
      </c>
      <c r="G15">
        <v>5000000</v>
      </c>
      <c r="H15" s="13">
        <f>G15</f>
        <v>5000000</v>
      </c>
    </row>
    <row r="16" spans="1:8" x14ac:dyDescent="0.25">
      <c r="C16" s="1" t="s">
        <v>51</v>
      </c>
      <c r="D16" s="1"/>
      <c r="E16" s="7">
        <f>25*E4</f>
        <v>2250</v>
      </c>
      <c r="F16" s="1" t="s">
        <v>54</v>
      </c>
      <c r="H16" s="13">
        <f>(E16+E14)*5*500</f>
        <v>8045781.25</v>
      </c>
    </row>
    <row r="17" spans="2:13" ht="15.75" thickBot="1" x14ac:dyDescent="0.3">
      <c r="C17" s="1" t="s">
        <v>52</v>
      </c>
      <c r="D17" s="1"/>
      <c r="E17" s="7">
        <f>E15+E16+E14</f>
        <v>5680.7124999999996</v>
      </c>
      <c r="F17" s="1"/>
      <c r="H17" s="14">
        <f>H14+H15+H16</f>
        <v>56619843.75</v>
      </c>
      <c r="I17" s="12"/>
    </row>
    <row r="19" spans="2:13" x14ac:dyDescent="0.25">
      <c r="B19" s="1" t="s">
        <v>27</v>
      </c>
      <c r="D19" t="s">
        <v>0</v>
      </c>
      <c r="E19" t="s">
        <v>4</v>
      </c>
      <c r="F19" t="s">
        <v>15</v>
      </c>
    </row>
    <row r="20" spans="2:13" x14ac:dyDescent="0.25">
      <c r="B20" s="1"/>
      <c r="C20" s="1" t="s">
        <v>1</v>
      </c>
      <c r="D20" s="1"/>
      <c r="E20" s="1">
        <f>E21+E22</f>
        <v>410.4</v>
      </c>
      <c r="F20" t="s">
        <v>58</v>
      </c>
    </row>
    <row r="21" spans="2:13" x14ac:dyDescent="0.25">
      <c r="B21" s="1"/>
      <c r="C21" s="1" t="s">
        <v>48</v>
      </c>
      <c r="D21" s="1">
        <v>5.4</v>
      </c>
      <c r="E21" s="1">
        <f>D21*H5*9</f>
        <v>194.4</v>
      </c>
    </row>
    <row r="22" spans="2:13" x14ac:dyDescent="0.25">
      <c r="B22" s="1"/>
      <c r="C22" s="1" t="s">
        <v>49</v>
      </c>
      <c r="D22" s="1">
        <v>4</v>
      </c>
      <c r="E22" s="1">
        <f>D22*H6*18</f>
        <v>216</v>
      </c>
    </row>
    <row r="23" spans="2:13" x14ac:dyDescent="0.25">
      <c r="B23" s="1"/>
      <c r="C23" s="1"/>
      <c r="D23" s="1"/>
      <c r="E23" s="1"/>
    </row>
    <row r="24" spans="2:13" x14ac:dyDescent="0.25">
      <c r="B24" s="1"/>
      <c r="J24" t="s">
        <v>60</v>
      </c>
    </row>
    <row r="25" spans="2:13" x14ac:dyDescent="0.25">
      <c r="B25" s="1" t="s">
        <v>23</v>
      </c>
      <c r="J25" s="11">
        <v>23000000</v>
      </c>
      <c r="K25">
        <f>(305+273)*1.25</f>
        <v>722.5</v>
      </c>
      <c r="L25" s="12">
        <f>J25/K25</f>
        <v>31833.910034602075</v>
      </c>
      <c r="M25" t="s">
        <v>62</v>
      </c>
    </row>
    <row r="26" spans="2:13" x14ac:dyDescent="0.25">
      <c r="B26" s="1"/>
      <c r="C26" t="s">
        <v>2</v>
      </c>
      <c r="D26">
        <v>0.36</v>
      </c>
      <c r="E26">
        <f>D26*$E$4</f>
        <v>32.4</v>
      </c>
      <c r="H26" s="11"/>
      <c r="J26">
        <v>650000</v>
      </c>
      <c r="K26">
        <v>1500</v>
      </c>
      <c r="L26" s="12">
        <f>J26/K26</f>
        <v>433.33333333333331</v>
      </c>
      <c r="M26" t="s">
        <v>63</v>
      </c>
    </row>
    <row r="27" spans="2:13" x14ac:dyDescent="0.25">
      <c r="B27" s="1"/>
      <c r="C27" t="s">
        <v>24</v>
      </c>
      <c r="F27" t="s">
        <v>25</v>
      </c>
    </row>
    <row r="28" spans="2:13" x14ac:dyDescent="0.25">
      <c r="B28" s="1"/>
      <c r="C28" s="1" t="s">
        <v>26</v>
      </c>
      <c r="D28" s="1"/>
      <c r="E28" s="1">
        <f>E26+E27</f>
        <v>32.4</v>
      </c>
      <c r="F28">
        <f>E28/H7</f>
        <v>4.6285714285714281</v>
      </c>
      <c r="G28" t="s">
        <v>56</v>
      </c>
    </row>
    <row r="29" spans="2:13" x14ac:dyDescent="0.25">
      <c r="B29" s="1"/>
      <c r="C29" s="1"/>
      <c r="D29" s="1"/>
      <c r="E29" s="1"/>
    </row>
    <row r="30" spans="2:13" x14ac:dyDescent="0.25">
      <c r="B30" s="1" t="s">
        <v>30</v>
      </c>
    </row>
    <row r="31" spans="2:13" x14ac:dyDescent="0.25">
      <c r="B31" s="1"/>
      <c r="C31" t="s">
        <v>3</v>
      </c>
      <c r="D31">
        <v>0.5</v>
      </c>
      <c r="E31">
        <f>D31*$E$4</f>
        <v>45</v>
      </c>
    </row>
    <row r="32" spans="2:13" x14ac:dyDescent="0.25">
      <c r="B32" s="1"/>
      <c r="C32" t="s">
        <v>5</v>
      </c>
      <c r="D32">
        <v>0.5</v>
      </c>
      <c r="E32">
        <f>D32*$E$4</f>
        <v>45</v>
      </c>
    </row>
    <row r="33" spans="2:8" x14ac:dyDescent="0.25">
      <c r="B33" s="1"/>
      <c r="C33" t="s">
        <v>6</v>
      </c>
      <c r="D33">
        <v>0.375</v>
      </c>
      <c r="E33">
        <f>D33*$E$4</f>
        <v>33.75</v>
      </c>
    </row>
    <row r="34" spans="2:8" x14ac:dyDescent="0.25">
      <c r="B34" s="1"/>
      <c r="C34" s="1" t="s">
        <v>31</v>
      </c>
      <c r="D34" s="1"/>
      <c r="E34" s="1">
        <f>E31+E32+E33</f>
        <v>123.75</v>
      </c>
      <c r="F34">
        <f>E34/7</f>
        <v>17.678571428571427</v>
      </c>
      <c r="G34" t="s">
        <v>56</v>
      </c>
    </row>
    <row r="35" spans="2:8" x14ac:dyDescent="0.25">
      <c r="B35" s="1"/>
    </row>
    <row r="36" spans="2:8" x14ac:dyDescent="0.25">
      <c r="B36" s="1" t="s">
        <v>45</v>
      </c>
    </row>
    <row r="37" spans="2:8" x14ac:dyDescent="0.25">
      <c r="B37" s="1"/>
      <c r="C37" t="s">
        <v>7</v>
      </c>
      <c r="D37">
        <v>10</v>
      </c>
      <c r="E37">
        <f>D37</f>
        <v>10</v>
      </c>
    </row>
    <row r="38" spans="2:8" x14ac:dyDescent="0.25">
      <c r="B38" s="1"/>
      <c r="C38" t="s">
        <v>8</v>
      </c>
      <c r="D38">
        <v>6</v>
      </c>
      <c r="E38">
        <f>D38</f>
        <v>6</v>
      </c>
    </row>
    <row r="39" spans="2:8" x14ac:dyDescent="0.25">
      <c r="B39" s="1"/>
      <c r="C39" s="1" t="s">
        <v>32</v>
      </c>
      <c r="D39" s="1"/>
      <c r="E39" s="1">
        <f>E37+E38</f>
        <v>16</v>
      </c>
      <c r="F39">
        <f>E39/H7</f>
        <v>2.2857142857142856</v>
      </c>
      <c r="G39" t="s">
        <v>57</v>
      </c>
    </row>
    <row r="40" spans="2:8" x14ac:dyDescent="0.25">
      <c r="B40" s="1"/>
    </row>
    <row r="41" spans="2:8" x14ac:dyDescent="0.25">
      <c r="B41" s="1" t="s">
        <v>29</v>
      </c>
    </row>
    <row r="42" spans="2:8" x14ac:dyDescent="0.25">
      <c r="B42" s="1"/>
      <c r="C42" t="s">
        <v>9</v>
      </c>
      <c r="D42">
        <v>0.23</v>
      </c>
      <c r="E42">
        <f>D42*$E$4</f>
        <v>20.7</v>
      </c>
    </row>
    <row r="43" spans="2:8" x14ac:dyDescent="0.25">
      <c r="B43" s="1"/>
      <c r="C43" t="s">
        <v>10</v>
      </c>
      <c r="D43">
        <v>0.23</v>
      </c>
      <c r="E43">
        <f>D43*$E$4</f>
        <v>20.7</v>
      </c>
    </row>
    <row r="44" spans="2:8" x14ac:dyDescent="0.25">
      <c r="B44" s="1"/>
      <c r="C44" t="s">
        <v>11</v>
      </c>
      <c r="D44">
        <v>0.23</v>
      </c>
      <c r="E44">
        <f>D44*$E$4</f>
        <v>20.7</v>
      </c>
    </row>
    <row r="45" spans="2:8" x14ac:dyDescent="0.25">
      <c r="B45" s="1"/>
      <c r="C45" s="1" t="s">
        <v>33</v>
      </c>
      <c r="D45" s="1"/>
      <c r="E45" s="1">
        <f>E42+E43+E44</f>
        <v>62.099999999999994</v>
      </c>
    </row>
    <row r="46" spans="2:8" x14ac:dyDescent="0.25">
      <c r="B46" s="1"/>
    </row>
    <row r="47" spans="2:8" x14ac:dyDescent="0.25">
      <c r="B47" s="1" t="s">
        <v>28</v>
      </c>
    </row>
    <row r="48" spans="2:8" x14ac:dyDescent="0.25">
      <c r="B48" s="1"/>
      <c r="C48" t="s">
        <v>12</v>
      </c>
      <c r="D48">
        <v>6</v>
      </c>
      <c r="E48">
        <f>D48*H49</f>
        <v>42</v>
      </c>
      <c r="G48" t="s">
        <v>36</v>
      </c>
      <c r="H48">
        <f>ROUNDUP(E4/6,0)</f>
        <v>15</v>
      </c>
    </row>
    <row r="49" spans="2:9" x14ac:dyDescent="0.25">
      <c r="B49" s="1"/>
      <c r="C49" t="s">
        <v>13</v>
      </c>
      <c r="D49">
        <v>2</v>
      </c>
      <c r="E49">
        <f>D49*(H48+H49)</f>
        <v>44</v>
      </c>
      <c r="G49" t="s">
        <v>37</v>
      </c>
      <c r="H49">
        <f>ROUNDUP(E4/14,0)</f>
        <v>7</v>
      </c>
    </row>
    <row r="50" spans="2:9" x14ac:dyDescent="0.25">
      <c r="B50" s="1"/>
      <c r="C50" s="1" t="s">
        <v>34</v>
      </c>
      <c r="D50" s="1"/>
      <c r="E50" s="1">
        <f>E48+E49</f>
        <v>86</v>
      </c>
    </row>
    <row r="51" spans="2:9" x14ac:dyDescent="0.25">
      <c r="B51" s="1"/>
      <c r="I51" s="2"/>
    </row>
    <row r="52" spans="2:9" x14ac:dyDescent="0.25">
      <c r="B52" s="1" t="s">
        <v>14</v>
      </c>
      <c r="C52" s="1"/>
    </row>
    <row r="53" spans="2:9" x14ac:dyDescent="0.25">
      <c r="B53" s="1"/>
      <c r="C53" t="s">
        <v>16</v>
      </c>
      <c r="D53">
        <v>16</v>
      </c>
      <c r="E53">
        <f>D53</f>
        <v>16</v>
      </c>
    </row>
    <row r="54" spans="2:9" x14ac:dyDescent="0.25">
      <c r="B54" s="1"/>
      <c r="C54" t="s">
        <v>17</v>
      </c>
      <c r="D54">
        <v>7</v>
      </c>
      <c r="E54">
        <f t="shared" ref="E54:E57" si="0">D54</f>
        <v>7</v>
      </c>
    </row>
    <row r="55" spans="2:9" x14ac:dyDescent="0.25">
      <c r="B55" s="1"/>
      <c r="C55" t="s">
        <v>18</v>
      </c>
      <c r="D55">
        <v>5</v>
      </c>
      <c r="E55">
        <f t="shared" si="0"/>
        <v>5</v>
      </c>
    </row>
    <row r="56" spans="2:9" x14ac:dyDescent="0.25">
      <c r="B56" s="1"/>
      <c r="C56" t="s">
        <v>19</v>
      </c>
      <c r="D56">
        <v>8</v>
      </c>
      <c r="E56">
        <f t="shared" si="0"/>
        <v>8</v>
      </c>
    </row>
    <row r="57" spans="2:9" x14ac:dyDescent="0.25">
      <c r="B57" s="1"/>
      <c r="C57" t="s">
        <v>20</v>
      </c>
      <c r="D57">
        <v>8</v>
      </c>
      <c r="E57">
        <f t="shared" si="0"/>
        <v>8</v>
      </c>
    </row>
    <row r="58" spans="2:9" x14ac:dyDescent="0.25">
      <c r="B58" s="1"/>
      <c r="C58" s="1" t="s">
        <v>21</v>
      </c>
      <c r="D58" s="1"/>
      <c r="E58" s="1">
        <f>SUM(E53:E57)</f>
        <v>44</v>
      </c>
    </row>
    <row r="60" spans="2:9" x14ac:dyDescent="0.25">
      <c r="C60" s="1" t="s">
        <v>35</v>
      </c>
      <c r="D60" s="1"/>
      <c r="E60" s="1">
        <f>E20+E28+E34+E39+E45+E50+E58</f>
        <v>774.65</v>
      </c>
    </row>
    <row r="62" spans="2:9" x14ac:dyDescent="0.25">
      <c r="C62" s="1" t="s">
        <v>38</v>
      </c>
      <c r="D62" s="1">
        <v>1.25</v>
      </c>
      <c r="E62" s="1">
        <f>E60*D62</f>
        <v>968.3125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Andersen</dc:creator>
  <cp:lastModifiedBy>Kåre Herrem</cp:lastModifiedBy>
  <dcterms:created xsi:type="dcterms:W3CDTF">2025-01-13T12:31:59Z</dcterms:created>
  <dcterms:modified xsi:type="dcterms:W3CDTF">2025-04-28T12:23:46Z</dcterms:modified>
</cp:coreProperties>
</file>