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ktorkide-my.sharepoint.com/personal/kare_herrem_rindal_kommune_no/Documents/Barnehage/Prosess kvalitet innhold og organisering 2024-2025/Saksfremlegg mars 2025/"/>
    </mc:Choice>
  </mc:AlternateContent>
  <xr:revisionPtr revIDLastSave="0" documentId="8_{8360D5DE-4BEB-48C4-8261-AB9D11F25595}" xr6:coauthVersionLast="47" xr6:coauthVersionMax="47" xr10:uidLastSave="{00000000-0000-0000-0000-000000000000}"/>
  <bookViews>
    <workbookView xWindow="-120" yWindow="-120" windowWidth="38640" windowHeight="21120" activeTab="2" xr2:uid="{C9D150AA-B18C-4FA3-8168-4C4C4255F780}"/>
  </bookViews>
  <sheets>
    <sheet name="Beregningsmodell" sheetId="1" r:id="rId1"/>
    <sheet name="Realsitisk videreføring" sheetId="5" r:id="rId2"/>
    <sheet name="Realsitisk videreføring 25 år" sheetId="6" r:id="rId3"/>
    <sheet name="Orginal alternativ" sheetId="4" r:id="rId4"/>
    <sheet name="Ark2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6" l="1"/>
  <c r="J88" i="6"/>
  <c r="K88" i="6"/>
  <c r="I89" i="6"/>
  <c r="J89" i="6"/>
  <c r="K89" i="6"/>
  <c r="F87" i="6"/>
  <c r="F88" i="6"/>
  <c r="G88" i="6"/>
  <c r="F89" i="6"/>
  <c r="G89" i="6"/>
  <c r="F90" i="6"/>
  <c r="E88" i="6"/>
  <c r="E89" i="6"/>
  <c r="E90" i="6"/>
  <c r="E87" i="6"/>
  <c r="D89" i="6"/>
  <c r="D88" i="6"/>
  <c r="D87" i="6"/>
  <c r="G59" i="6" l="1"/>
  <c r="H59" i="6"/>
  <c r="I59" i="6" s="1"/>
  <c r="J59" i="6" s="1"/>
  <c r="K59" i="6" s="1"/>
  <c r="L59" i="6" s="1"/>
  <c r="M59" i="6" s="1"/>
  <c r="N59" i="6" s="1"/>
  <c r="O59" i="6" s="1"/>
  <c r="Q59" i="6" s="1"/>
  <c r="R59" i="6" s="1"/>
  <c r="S59" i="6" s="1"/>
  <c r="T59" i="6" s="1"/>
  <c r="U59" i="6" s="1"/>
  <c r="V59" i="6" s="1"/>
  <c r="W59" i="6" s="1"/>
  <c r="X59" i="6" s="1"/>
  <c r="Y59" i="6" s="1"/>
  <c r="Z59" i="6" s="1"/>
  <c r="AB59" i="6" s="1"/>
  <c r="AC59" i="6" s="1"/>
  <c r="AD59" i="6" s="1"/>
  <c r="AE59" i="6" s="1"/>
  <c r="I51" i="5"/>
  <c r="J51" i="5" s="1"/>
  <c r="H51" i="5"/>
  <c r="C31" i="6"/>
  <c r="H51" i="6"/>
  <c r="I51" i="6" s="1"/>
  <c r="J51" i="6" s="1"/>
  <c r="K51" i="6" s="1"/>
  <c r="L51" i="6" s="1"/>
  <c r="M51" i="6" s="1"/>
  <c r="N51" i="6" s="1"/>
  <c r="O51" i="6" s="1"/>
  <c r="Q51" i="6" s="1"/>
  <c r="T41" i="6"/>
  <c r="N41" i="6"/>
  <c r="K41" i="6"/>
  <c r="D41" i="6"/>
  <c r="D71" i="6" s="1"/>
  <c r="F36" i="6"/>
  <c r="D36" i="6"/>
  <c r="C36" i="6"/>
  <c r="F35" i="6"/>
  <c r="D35" i="6"/>
  <c r="E35" i="6" s="1"/>
  <c r="F34" i="6"/>
  <c r="D34" i="6"/>
  <c r="E34" i="6" s="1"/>
  <c r="O41" i="6" s="1"/>
  <c r="C30" i="6"/>
  <c r="C29" i="6"/>
  <c r="G22" i="6"/>
  <c r="C17" i="6"/>
  <c r="E52" i="5"/>
  <c r="F52" i="5"/>
  <c r="H52" i="5"/>
  <c r="G52" i="5"/>
  <c r="N56" i="5"/>
  <c r="E43" i="5"/>
  <c r="D43" i="5"/>
  <c r="D42" i="5"/>
  <c r="E41" i="5"/>
  <c r="D41" i="5"/>
  <c r="E48" i="5"/>
  <c r="E56" i="5"/>
  <c r="D36" i="5"/>
  <c r="F36" i="5"/>
  <c r="C36" i="5"/>
  <c r="D70" i="5"/>
  <c r="F35" i="5"/>
  <c r="D35" i="5"/>
  <c r="C29" i="5"/>
  <c r="C30" i="5"/>
  <c r="C31" i="5"/>
  <c r="F34" i="5"/>
  <c r="D34" i="5"/>
  <c r="E34" i="5" s="1"/>
  <c r="K41" i="5" s="1"/>
  <c r="G22" i="5"/>
  <c r="C17" i="5"/>
  <c r="D70" i="4"/>
  <c r="E63" i="4"/>
  <c r="D54" i="4"/>
  <c r="D47" i="4"/>
  <c r="D43" i="4"/>
  <c r="D61" i="4" s="1"/>
  <c r="N42" i="4"/>
  <c r="I42" i="4"/>
  <c r="H42" i="4"/>
  <c r="G42" i="4"/>
  <c r="F42" i="4"/>
  <c r="D42" i="4"/>
  <c r="M41" i="4"/>
  <c r="H41" i="4"/>
  <c r="G41" i="4"/>
  <c r="F41" i="4"/>
  <c r="E41" i="4"/>
  <c r="E50" i="4" s="1"/>
  <c r="F50" i="4" s="1"/>
  <c r="G50" i="4" s="1"/>
  <c r="H50" i="4" s="1"/>
  <c r="I50" i="4" s="1"/>
  <c r="J50" i="4" s="1"/>
  <c r="K50" i="4" s="1"/>
  <c r="L50" i="4" s="1"/>
  <c r="M50" i="4" s="1"/>
  <c r="N50" i="4" s="1"/>
  <c r="D41" i="4"/>
  <c r="D69" i="4" s="1"/>
  <c r="D36" i="4"/>
  <c r="C36" i="4"/>
  <c r="E36" i="4" s="1"/>
  <c r="D35" i="4"/>
  <c r="C35" i="4"/>
  <c r="E35" i="4" s="1"/>
  <c r="D34" i="4"/>
  <c r="E34" i="4" s="1"/>
  <c r="G22" i="4"/>
  <c r="C17" i="4"/>
  <c r="G22" i="1"/>
  <c r="E41" i="1"/>
  <c r="D43" i="1"/>
  <c r="D42" i="1"/>
  <c r="D54" i="1" s="1"/>
  <c r="D41" i="1"/>
  <c r="D47" i="1" s="1"/>
  <c r="D36" i="1"/>
  <c r="C36" i="1"/>
  <c r="D35" i="1"/>
  <c r="C35" i="1"/>
  <c r="D34" i="1"/>
  <c r="E34" i="1" s="1"/>
  <c r="C17" i="1"/>
  <c r="D79" i="6" l="1"/>
  <c r="AA42" i="6"/>
  <c r="P41" i="6"/>
  <c r="AA41" i="6"/>
  <c r="D47" i="6"/>
  <c r="E49" i="6" s="1"/>
  <c r="AB41" i="6"/>
  <c r="Z41" i="6"/>
  <c r="Y41" i="6"/>
  <c r="P42" i="6"/>
  <c r="X41" i="6"/>
  <c r="P43" i="6"/>
  <c r="D43" i="6"/>
  <c r="W41" i="6"/>
  <c r="V41" i="6"/>
  <c r="U41" i="6"/>
  <c r="K51" i="5"/>
  <c r="J52" i="5"/>
  <c r="I52" i="5"/>
  <c r="R51" i="6"/>
  <c r="S51" i="6" s="1"/>
  <c r="T51" i="6" s="1"/>
  <c r="U51" i="6" s="1"/>
  <c r="V51" i="6" s="1"/>
  <c r="W51" i="6" s="1"/>
  <c r="X51" i="6" s="1"/>
  <c r="Y51" i="6" s="1"/>
  <c r="K42" i="6"/>
  <c r="Y42" i="6"/>
  <c r="M42" i="6"/>
  <c r="AD42" i="6"/>
  <c r="AE42" i="6"/>
  <c r="U42" i="6"/>
  <c r="N42" i="6"/>
  <c r="Z42" i="6"/>
  <c r="L42" i="6"/>
  <c r="AB42" i="6"/>
  <c r="R42" i="6"/>
  <c r="T42" i="6"/>
  <c r="V42" i="6"/>
  <c r="W42" i="6"/>
  <c r="X42" i="6"/>
  <c r="O42" i="6"/>
  <c r="AC42" i="6"/>
  <c r="Q42" i="6"/>
  <c r="S42" i="6"/>
  <c r="L41" i="6"/>
  <c r="S41" i="6"/>
  <c r="AE41" i="6"/>
  <c r="R41" i="6"/>
  <c r="AD41" i="6"/>
  <c r="Q41" i="6"/>
  <c r="AC41" i="6"/>
  <c r="E36" i="6"/>
  <c r="AA43" i="6" s="1"/>
  <c r="D42" i="6"/>
  <c r="J41" i="6"/>
  <c r="I41" i="6"/>
  <c r="G41" i="6"/>
  <c r="F41" i="6"/>
  <c r="H41" i="6"/>
  <c r="E41" i="6"/>
  <c r="E50" i="6" s="1"/>
  <c r="F50" i="6" s="1"/>
  <c r="G50" i="6" s="1"/>
  <c r="H50" i="6" s="1"/>
  <c r="I50" i="6" s="1"/>
  <c r="J50" i="6" s="1"/>
  <c r="K50" i="6" s="1"/>
  <c r="L50" i="6" s="1"/>
  <c r="M50" i="6" s="1"/>
  <c r="N50" i="6" s="1"/>
  <c r="O50" i="6" s="1"/>
  <c r="Q50" i="6" s="1"/>
  <c r="R50" i="6" s="1"/>
  <c r="S50" i="6" s="1"/>
  <c r="T50" i="6" s="1"/>
  <c r="U50" i="6" s="1"/>
  <c r="V50" i="6" s="1"/>
  <c r="W50" i="6" s="1"/>
  <c r="X50" i="6" s="1"/>
  <c r="Y50" i="6" s="1"/>
  <c r="M41" i="6"/>
  <c r="F42" i="6"/>
  <c r="G42" i="6"/>
  <c r="H42" i="6"/>
  <c r="I42" i="6"/>
  <c r="E42" i="6"/>
  <c r="E58" i="6" s="1"/>
  <c r="F58" i="6" s="1"/>
  <c r="G58" i="6" s="1"/>
  <c r="H58" i="6" s="1"/>
  <c r="I58" i="6" s="1"/>
  <c r="J58" i="6" s="1"/>
  <c r="K58" i="6" s="1"/>
  <c r="L58" i="6" s="1"/>
  <c r="M58" i="6" s="1"/>
  <c r="N58" i="6" s="1"/>
  <c r="O58" i="6" s="1"/>
  <c r="O60" i="6" s="1"/>
  <c r="J42" i="6"/>
  <c r="D62" i="5"/>
  <c r="E36" i="5"/>
  <c r="I43" i="5" s="1"/>
  <c r="J41" i="5"/>
  <c r="D47" i="5"/>
  <c r="I41" i="5"/>
  <c r="H41" i="5"/>
  <c r="G41" i="5"/>
  <c r="L41" i="5"/>
  <c r="M41" i="5"/>
  <c r="N41" i="5"/>
  <c r="F41" i="5"/>
  <c r="E50" i="5"/>
  <c r="F50" i="5" s="1"/>
  <c r="G50" i="5" s="1"/>
  <c r="H50" i="5" s="1"/>
  <c r="I50" i="5" s="1"/>
  <c r="J50" i="5" s="1"/>
  <c r="K50" i="5" s="1"/>
  <c r="L50" i="5" s="1"/>
  <c r="M50" i="5" s="1"/>
  <c r="N50" i="5" s="1"/>
  <c r="E35" i="5"/>
  <c r="N43" i="4"/>
  <c r="M43" i="4"/>
  <c r="L43" i="4"/>
  <c r="K43" i="4"/>
  <c r="J43" i="4"/>
  <c r="I43" i="4"/>
  <c r="H43" i="4"/>
  <c r="G43" i="4"/>
  <c r="E43" i="4"/>
  <c r="E64" i="4" s="1"/>
  <c r="F64" i="4" s="1"/>
  <c r="G64" i="4" s="1"/>
  <c r="H64" i="4" s="1"/>
  <c r="I64" i="4" s="1"/>
  <c r="J64" i="4" s="1"/>
  <c r="K64" i="4" s="1"/>
  <c r="L64" i="4" s="1"/>
  <c r="M64" i="4" s="1"/>
  <c r="N64" i="4" s="1"/>
  <c r="F43" i="4"/>
  <c r="E47" i="4"/>
  <c r="E54" i="4"/>
  <c r="E56" i="4"/>
  <c r="E55" i="4"/>
  <c r="M42" i="4"/>
  <c r="L42" i="4"/>
  <c r="K42" i="4"/>
  <c r="J42" i="4"/>
  <c r="E48" i="4"/>
  <c r="E49" i="4"/>
  <c r="E62" i="4"/>
  <c r="L41" i="4"/>
  <c r="K41" i="4"/>
  <c r="J41" i="4"/>
  <c r="I41" i="4"/>
  <c r="N41" i="4"/>
  <c r="D71" i="4"/>
  <c r="E42" i="4"/>
  <c r="E57" i="4" s="1"/>
  <c r="F57" i="4" s="1"/>
  <c r="G57" i="4" s="1"/>
  <c r="H57" i="4" s="1"/>
  <c r="I57" i="4" s="1"/>
  <c r="J57" i="4" s="1"/>
  <c r="K57" i="4" s="1"/>
  <c r="L57" i="4" s="1"/>
  <c r="M57" i="4" s="1"/>
  <c r="N57" i="4" s="1"/>
  <c r="D61" i="1"/>
  <c r="E63" i="1" s="1"/>
  <c r="D70" i="1"/>
  <c r="D69" i="1"/>
  <c r="D71" i="1"/>
  <c r="E36" i="1"/>
  <c r="L43" i="1" s="1"/>
  <c r="J41" i="1"/>
  <c r="F41" i="1"/>
  <c r="N41" i="1"/>
  <c r="L41" i="1"/>
  <c r="K41" i="1"/>
  <c r="G41" i="1"/>
  <c r="E35" i="1"/>
  <c r="I42" i="1" s="1"/>
  <c r="E62" i="1"/>
  <c r="E56" i="1"/>
  <c r="E55" i="1"/>
  <c r="E49" i="1"/>
  <c r="E48" i="1"/>
  <c r="E47" i="1" s="1"/>
  <c r="M41" i="1"/>
  <c r="H41" i="1"/>
  <c r="I41" i="1"/>
  <c r="E48" i="6" l="1"/>
  <c r="D63" i="6"/>
  <c r="D81" i="6"/>
  <c r="D73" i="6"/>
  <c r="D72" i="6"/>
  <c r="D80" i="6"/>
  <c r="O52" i="6"/>
  <c r="O71" i="6" s="1"/>
  <c r="Q58" i="6"/>
  <c r="R58" i="6" s="1"/>
  <c r="S58" i="6" s="1"/>
  <c r="T58" i="6" s="1"/>
  <c r="U58" i="6" s="1"/>
  <c r="V58" i="6" s="1"/>
  <c r="W58" i="6" s="1"/>
  <c r="X58" i="6" s="1"/>
  <c r="Y58" i="6" s="1"/>
  <c r="Z58" i="6" s="1"/>
  <c r="O72" i="6"/>
  <c r="Z50" i="6"/>
  <c r="AB50" i="6" s="1"/>
  <c r="AC50" i="6" s="1"/>
  <c r="AD50" i="6" s="1"/>
  <c r="AE50" i="6" s="1"/>
  <c r="K52" i="5"/>
  <c r="L51" i="5"/>
  <c r="Z51" i="6"/>
  <c r="AB51" i="6" s="1"/>
  <c r="AC51" i="6" s="1"/>
  <c r="AD51" i="6" s="1"/>
  <c r="AE51" i="6" s="1"/>
  <c r="V43" i="6"/>
  <c r="Q43" i="6"/>
  <c r="T43" i="6"/>
  <c r="W43" i="6"/>
  <c r="X43" i="6"/>
  <c r="Z43" i="6"/>
  <c r="AB43" i="6"/>
  <c r="O43" i="6"/>
  <c r="R43" i="6"/>
  <c r="Y43" i="6"/>
  <c r="AC43" i="6"/>
  <c r="AD43" i="6"/>
  <c r="AE43" i="6"/>
  <c r="S43" i="6"/>
  <c r="U43" i="6"/>
  <c r="E64" i="6"/>
  <c r="E63" i="6" s="1"/>
  <c r="E65" i="6"/>
  <c r="E52" i="6"/>
  <c r="F48" i="6"/>
  <c r="D55" i="6"/>
  <c r="E47" i="6"/>
  <c r="L43" i="6"/>
  <c r="K43" i="6"/>
  <c r="I43" i="6"/>
  <c r="G43" i="6"/>
  <c r="E43" i="6"/>
  <c r="E66" i="6" s="1"/>
  <c r="F66" i="6" s="1"/>
  <c r="G66" i="6" s="1"/>
  <c r="H66" i="6" s="1"/>
  <c r="I66" i="6" s="1"/>
  <c r="J66" i="6" s="1"/>
  <c r="K66" i="6" s="1"/>
  <c r="L66" i="6" s="1"/>
  <c r="M66" i="6" s="1"/>
  <c r="N66" i="6" s="1"/>
  <c r="O66" i="6" s="1"/>
  <c r="J43" i="6"/>
  <c r="H43" i="6"/>
  <c r="F43" i="6"/>
  <c r="N43" i="6"/>
  <c r="M43" i="6"/>
  <c r="E64" i="5"/>
  <c r="E63" i="5"/>
  <c r="H43" i="5"/>
  <c r="F43" i="5"/>
  <c r="G43" i="5"/>
  <c r="L43" i="5"/>
  <c r="E65" i="5"/>
  <c r="F65" i="5" s="1"/>
  <c r="G65" i="5" s="1"/>
  <c r="H65" i="5" s="1"/>
  <c r="I65" i="5" s="1"/>
  <c r="J65" i="5" s="1"/>
  <c r="K65" i="5" s="1"/>
  <c r="L65" i="5" s="1"/>
  <c r="M65" i="5" s="1"/>
  <c r="N65" i="5" s="1"/>
  <c r="M43" i="5"/>
  <c r="K43" i="5"/>
  <c r="N43" i="5"/>
  <c r="J43" i="5"/>
  <c r="E49" i="5"/>
  <c r="D72" i="5"/>
  <c r="F63" i="5"/>
  <c r="D55" i="5"/>
  <c r="D71" i="5"/>
  <c r="J42" i="5"/>
  <c r="I42" i="5"/>
  <c r="H42" i="5"/>
  <c r="E42" i="5"/>
  <c r="E58" i="5" s="1"/>
  <c r="F58" i="5" s="1"/>
  <c r="G58" i="5" s="1"/>
  <c r="H58" i="5" s="1"/>
  <c r="I58" i="5" s="1"/>
  <c r="J58" i="5" s="1"/>
  <c r="K58" i="5" s="1"/>
  <c r="L58" i="5" s="1"/>
  <c r="M58" i="5" s="1"/>
  <c r="N58" i="5" s="1"/>
  <c r="G42" i="5"/>
  <c r="F42" i="5"/>
  <c r="N42" i="5"/>
  <c r="M42" i="5"/>
  <c r="L42" i="5"/>
  <c r="K42" i="5"/>
  <c r="F56" i="4"/>
  <c r="F49" i="4"/>
  <c r="F62" i="4"/>
  <c r="E65" i="4"/>
  <c r="E51" i="4"/>
  <c r="F48" i="4"/>
  <c r="E58" i="4"/>
  <c r="F55" i="4"/>
  <c r="E61" i="4"/>
  <c r="J42" i="1"/>
  <c r="K42" i="1"/>
  <c r="N43" i="1"/>
  <c r="E43" i="1"/>
  <c r="F43" i="1"/>
  <c r="G43" i="1"/>
  <c r="I43" i="1"/>
  <c r="J43" i="1"/>
  <c r="M43" i="1"/>
  <c r="H43" i="1"/>
  <c r="K43" i="1"/>
  <c r="H42" i="1"/>
  <c r="M42" i="1"/>
  <c r="N42" i="1"/>
  <c r="F42" i="1"/>
  <c r="G42" i="1"/>
  <c r="L42" i="1"/>
  <c r="E42" i="1"/>
  <c r="F55" i="1"/>
  <c r="E54" i="1"/>
  <c r="E57" i="1"/>
  <c r="F57" i="1" s="1"/>
  <c r="G57" i="1" s="1"/>
  <c r="H57" i="1" s="1"/>
  <c r="I57" i="1" s="1"/>
  <c r="J57" i="1" s="1"/>
  <c r="K57" i="1" s="1"/>
  <c r="L57" i="1" s="1"/>
  <c r="M57" i="1" s="1"/>
  <c r="N57" i="1" s="1"/>
  <c r="E50" i="1"/>
  <c r="F50" i="1" s="1"/>
  <c r="G50" i="1" s="1"/>
  <c r="H50" i="1" s="1"/>
  <c r="I50" i="1" s="1"/>
  <c r="J50" i="1" s="1"/>
  <c r="K50" i="1" s="1"/>
  <c r="L50" i="1" s="1"/>
  <c r="M50" i="1" s="1"/>
  <c r="N50" i="1" s="1"/>
  <c r="F49" i="1"/>
  <c r="F62" i="1"/>
  <c r="F48" i="1"/>
  <c r="F47" i="1" s="1"/>
  <c r="E61" i="1"/>
  <c r="AB58" i="6" l="1"/>
  <c r="AC58" i="6" s="1"/>
  <c r="AD58" i="6" s="1"/>
  <c r="AE58" i="6" s="1"/>
  <c r="Z60" i="6"/>
  <c r="E79" i="6"/>
  <c r="E71" i="6"/>
  <c r="O67" i="6"/>
  <c r="O73" i="6" s="1"/>
  <c r="O74" i="6" s="1"/>
  <c r="Q66" i="6"/>
  <c r="R66" i="6" s="1"/>
  <c r="S66" i="6" s="1"/>
  <c r="T66" i="6" s="1"/>
  <c r="U66" i="6" s="1"/>
  <c r="V66" i="6" s="1"/>
  <c r="W66" i="6" s="1"/>
  <c r="X66" i="6" s="1"/>
  <c r="Y66" i="6" s="1"/>
  <c r="Z66" i="6" s="1"/>
  <c r="AB66" i="6" s="1"/>
  <c r="AC66" i="6" s="1"/>
  <c r="AD66" i="6" s="1"/>
  <c r="AE66" i="6" s="1"/>
  <c r="L52" i="5"/>
  <c r="M51" i="5"/>
  <c r="F65" i="6"/>
  <c r="G48" i="6"/>
  <c r="F64" i="6"/>
  <c r="E67" i="6"/>
  <c r="E81" i="6" s="1"/>
  <c r="F47" i="6"/>
  <c r="F49" i="6"/>
  <c r="F52" i="6" s="1"/>
  <c r="F79" i="6" s="1"/>
  <c r="E56" i="6"/>
  <c r="E57" i="6"/>
  <c r="F48" i="5"/>
  <c r="E70" i="5"/>
  <c r="E47" i="5"/>
  <c r="F56" i="5"/>
  <c r="E57" i="5"/>
  <c r="E66" i="5"/>
  <c r="E72" i="5" s="1"/>
  <c r="E62" i="5"/>
  <c r="F64" i="5" s="1"/>
  <c r="F66" i="5" s="1"/>
  <c r="G63" i="5"/>
  <c r="F61" i="4"/>
  <c r="F63" i="4"/>
  <c r="E70" i="4"/>
  <c r="F58" i="4"/>
  <c r="F70" i="4" s="1"/>
  <c r="G55" i="4"/>
  <c r="G48" i="4"/>
  <c r="F51" i="4"/>
  <c r="F69" i="4" s="1"/>
  <c r="E69" i="4"/>
  <c r="E71" i="4"/>
  <c r="G62" i="4"/>
  <c r="F65" i="4"/>
  <c r="F71" i="4" s="1"/>
  <c r="F47" i="4"/>
  <c r="F54" i="4"/>
  <c r="E64" i="1"/>
  <c r="F64" i="1" s="1"/>
  <c r="G64" i="1" s="1"/>
  <c r="H64" i="1" s="1"/>
  <c r="I64" i="1" s="1"/>
  <c r="J64" i="1" s="1"/>
  <c r="K64" i="1" s="1"/>
  <c r="L64" i="1" s="1"/>
  <c r="M64" i="1" s="1"/>
  <c r="N64" i="1" s="1"/>
  <c r="E51" i="1"/>
  <c r="E69" i="1" s="1"/>
  <c r="E58" i="1"/>
  <c r="G49" i="1"/>
  <c r="F54" i="1"/>
  <c r="F56" i="1"/>
  <c r="F58" i="1" s="1"/>
  <c r="F70" i="1" s="1"/>
  <c r="E70" i="1"/>
  <c r="G62" i="1"/>
  <c r="F63" i="1"/>
  <c r="F61" i="1"/>
  <c r="F51" i="1"/>
  <c r="G48" i="1"/>
  <c r="G47" i="1" s="1"/>
  <c r="G55" i="1"/>
  <c r="E60" i="6" l="1"/>
  <c r="E82" i="6"/>
  <c r="M52" i="5"/>
  <c r="N51" i="5"/>
  <c r="N52" i="5" s="1"/>
  <c r="F71" i="6"/>
  <c r="E73" i="6"/>
  <c r="F56" i="6"/>
  <c r="G47" i="6"/>
  <c r="G49" i="6"/>
  <c r="G52" i="6" s="1"/>
  <c r="G79" i="6" s="1"/>
  <c r="G64" i="6"/>
  <c r="F67" i="6"/>
  <c r="E55" i="6"/>
  <c r="H48" i="6"/>
  <c r="F63" i="6"/>
  <c r="F47" i="5"/>
  <c r="F49" i="5"/>
  <c r="F70" i="5" s="1"/>
  <c r="E59" i="5"/>
  <c r="E71" i="5" s="1"/>
  <c r="G48" i="5"/>
  <c r="F62" i="5"/>
  <c r="G64" i="5" s="1"/>
  <c r="G66" i="5" s="1"/>
  <c r="G56" i="5"/>
  <c r="H56" i="5" s="1"/>
  <c r="E55" i="5"/>
  <c r="F72" i="5"/>
  <c r="E73" i="5"/>
  <c r="H63" i="5"/>
  <c r="E72" i="4"/>
  <c r="H48" i="4"/>
  <c r="H55" i="4"/>
  <c r="G54" i="4"/>
  <c r="G56" i="4"/>
  <c r="G58" i="4" s="1"/>
  <c r="G49" i="4"/>
  <c r="G51" i="4" s="1"/>
  <c r="G47" i="4"/>
  <c r="F72" i="4"/>
  <c r="H62" i="4"/>
  <c r="G61" i="4"/>
  <c r="G63" i="4"/>
  <c r="G65" i="4" s="1"/>
  <c r="F65" i="1"/>
  <c r="F71" i="1" s="1"/>
  <c r="E65" i="1"/>
  <c r="E71" i="1" s="1"/>
  <c r="E72" i="1" s="1"/>
  <c r="H55" i="1"/>
  <c r="H62" i="1"/>
  <c r="H49" i="1"/>
  <c r="G63" i="1"/>
  <c r="G65" i="1" s="1"/>
  <c r="G61" i="1"/>
  <c r="F69" i="1"/>
  <c r="G54" i="1"/>
  <c r="G56" i="1"/>
  <c r="G58" i="1" s="1"/>
  <c r="G51" i="1"/>
  <c r="H48" i="1"/>
  <c r="F73" i="6" l="1"/>
  <c r="F81" i="6"/>
  <c r="E72" i="6"/>
  <c r="E80" i="6"/>
  <c r="G71" i="6"/>
  <c r="G87" i="6" s="1"/>
  <c r="F55" i="6"/>
  <c r="F57" i="6"/>
  <c r="F60" i="6" s="1"/>
  <c r="F74" i="6"/>
  <c r="H64" i="6"/>
  <c r="H47" i="6"/>
  <c r="H49" i="6"/>
  <c r="H52" i="6" s="1"/>
  <c r="G56" i="6"/>
  <c r="I48" i="6"/>
  <c r="G65" i="6"/>
  <c r="G67" i="6" s="1"/>
  <c r="G81" i="6" s="1"/>
  <c r="G82" i="6" s="1"/>
  <c r="G63" i="6"/>
  <c r="E74" i="6"/>
  <c r="F73" i="5"/>
  <c r="H48" i="5"/>
  <c r="G49" i="5"/>
  <c r="G70" i="5" s="1"/>
  <c r="G47" i="5"/>
  <c r="G62" i="5"/>
  <c r="H64" i="5" s="1"/>
  <c r="H66" i="5" s="1"/>
  <c r="H72" i="5" s="1"/>
  <c r="F55" i="5"/>
  <c r="F57" i="5"/>
  <c r="F59" i="5" s="1"/>
  <c r="F71" i="5" s="1"/>
  <c r="G72" i="5"/>
  <c r="I56" i="5"/>
  <c r="I63" i="5"/>
  <c r="G71" i="4"/>
  <c r="G69" i="4"/>
  <c r="G70" i="4"/>
  <c r="H47" i="4"/>
  <c r="H49" i="4"/>
  <c r="H51" i="4"/>
  <c r="H69" i="4" s="1"/>
  <c r="I48" i="4"/>
  <c r="H54" i="4"/>
  <c r="H56" i="4"/>
  <c r="H58" i="4" s="1"/>
  <c r="I55" i="4"/>
  <c r="H63" i="4"/>
  <c r="H65" i="4" s="1"/>
  <c r="H61" i="4"/>
  <c r="I62" i="4"/>
  <c r="G70" i="1"/>
  <c r="G71" i="1"/>
  <c r="H51" i="1"/>
  <c r="I48" i="1"/>
  <c r="H63" i="1"/>
  <c r="H65" i="1" s="1"/>
  <c r="H71" i="1" s="1"/>
  <c r="H61" i="1"/>
  <c r="G69" i="1"/>
  <c r="H54" i="1"/>
  <c r="H56" i="1"/>
  <c r="H58" i="1" s="1"/>
  <c r="H47" i="1"/>
  <c r="I62" i="1"/>
  <c r="I55" i="1"/>
  <c r="F72" i="1"/>
  <c r="F82" i="6" l="1"/>
  <c r="F80" i="6"/>
  <c r="F72" i="6"/>
  <c r="H71" i="6"/>
  <c r="H79" i="6"/>
  <c r="G60" i="6"/>
  <c r="G80" i="6" s="1"/>
  <c r="G73" i="6"/>
  <c r="H56" i="6"/>
  <c r="I47" i="6"/>
  <c r="I49" i="6"/>
  <c r="I52" i="6" s="1"/>
  <c r="I79" i="6" s="1"/>
  <c r="I64" i="6"/>
  <c r="H65" i="6"/>
  <c r="H67" i="6" s="1"/>
  <c r="H81" i="6" s="1"/>
  <c r="H63" i="6"/>
  <c r="G55" i="6"/>
  <c r="G57" i="6"/>
  <c r="J48" i="6"/>
  <c r="H49" i="5"/>
  <c r="H70" i="5" s="1"/>
  <c r="H73" i="5" s="1"/>
  <c r="H47" i="5"/>
  <c r="I48" i="5"/>
  <c r="H62" i="5"/>
  <c r="I62" i="5" s="1"/>
  <c r="G55" i="5"/>
  <c r="G57" i="5"/>
  <c r="G59" i="5" s="1"/>
  <c r="G71" i="5" s="1"/>
  <c r="J63" i="5"/>
  <c r="J56" i="5"/>
  <c r="G73" i="5"/>
  <c r="H71" i="4"/>
  <c r="H72" i="4" s="1"/>
  <c r="H70" i="4"/>
  <c r="I54" i="4"/>
  <c r="I56" i="4"/>
  <c r="J48" i="4"/>
  <c r="I47" i="4"/>
  <c r="I49" i="4"/>
  <c r="I51" i="4" s="1"/>
  <c r="J62" i="4"/>
  <c r="I65" i="4"/>
  <c r="I71" i="4" s="1"/>
  <c r="I63" i="4"/>
  <c r="I61" i="4"/>
  <c r="J55" i="4"/>
  <c r="I58" i="4"/>
  <c r="I70" i="4" s="1"/>
  <c r="G72" i="4"/>
  <c r="H70" i="1"/>
  <c r="I47" i="1"/>
  <c r="I49" i="1"/>
  <c r="I51" i="1" s="1"/>
  <c r="I54" i="1"/>
  <c r="I56" i="1"/>
  <c r="I63" i="1"/>
  <c r="I65" i="1" s="1"/>
  <c r="I61" i="1"/>
  <c r="J55" i="1"/>
  <c r="I58" i="1"/>
  <c r="I70" i="1" s="1"/>
  <c r="J48" i="1"/>
  <c r="H69" i="1"/>
  <c r="H72" i="1" s="1"/>
  <c r="J62" i="1"/>
  <c r="G72" i="1"/>
  <c r="H82" i="6" l="1"/>
  <c r="G72" i="6"/>
  <c r="H73" i="6"/>
  <c r="H74" i="6" s="1"/>
  <c r="I71" i="6"/>
  <c r="I65" i="6"/>
  <c r="I63" i="6"/>
  <c r="I67" i="6"/>
  <c r="J64" i="6"/>
  <c r="J47" i="6"/>
  <c r="J49" i="6"/>
  <c r="J52" i="6" s="1"/>
  <c r="K48" i="6"/>
  <c r="I56" i="6"/>
  <c r="H55" i="6"/>
  <c r="H57" i="6"/>
  <c r="H60" i="6" s="1"/>
  <c r="H80" i="6" s="1"/>
  <c r="G74" i="6"/>
  <c r="G90" i="6" s="1"/>
  <c r="J48" i="5"/>
  <c r="I49" i="5"/>
  <c r="I47" i="5"/>
  <c r="H57" i="5"/>
  <c r="H59" i="5" s="1"/>
  <c r="H71" i="5" s="1"/>
  <c r="H55" i="5"/>
  <c r="I64" i="5"/>
  <c r="I66" i="5" s="1"/>
  <c r="I72" i="5" s="1"/>
  <c r="J62" i="5"/>
  <c r="J64" i="5"/>
  <c r="J66" i="5" s="1"/>
  <c r="J72" i="5" s="1"/>
  <c r="K56" i="5"/>
  <c r="K63" i="5"/>
  <c r="I69" i="4"/>
  <c r="K62" i="4"/>
  <c r="J49" i="4"/>
  <c r="J51" i="4" s="1"/>
  <c r="J47" i="4"/>
  <c r="K55" i="4"/>
  <c r="J54" i="4"/>
  <c r="J56" i="4"/>
  <c r="J58" i="4" s="1"/>
  <c r="J70" i="4" s="1"/>
  <c r="J63" i="4"/>
  <c r="J65" i="4" s="1"/>
  <c r="J61" i="4"/>
  <c r="K48" i="4"/>
  <c r="I71" i="1"/>
  <c r="J61" i="1"/>
  <c r="J63" i="1"/>
  <c r="J65" i="1" s="1"/>
  <c r="J71" i="1" s="1"/>
  <c r="J56" i="1"/>
  <c r="J58" i="1" s="1"/>
  <c r="J70" i="1" s="1"/>
  <c r="J54" i="1"/>
  <c r="K55" i="1"/>
  <c r="K48" i="1"/>
  <c r="J47" i="1"/>
  <c r="J49" i="1"/>
  <c r="J51" i="1" s="1"/>
  <c r="K62" i="1"/>
  <c r="I69" i="1"/>
  <c r="I73" i="6" l="1"/>
  <c r="I81" i="6"/>
  <c r="I82" i="6" s="1"/>
  <c r="J71" i="6"/>
  <c r="J79" i="6"/>
  <c r="I74" i="6"/>
  <c r="H72" i="6"/>
  <c r="K49" i="6"/>
  <c r="K52" i="6" s="1"/>
  <c r="K47" i="6"/>
  <c r="K64" i="6"/>
  <c r="J63" i="6"/>
  <c r="J65" i="6"/>
  <c r="J67" i="6" s="1"/>
  <c r="J81" i="6" s="1"/>
  <c r="I55" i="6"/>
  <c r="I57" i="6"/>
  <c r="I60" i="6" s="1"/>
  <c r="I80" i="6" s="1"/>
  <c r="J56" i="6"/>
  <c r="L48" i="6"/>
  <c r="I70" i="5"/>
  <c r="I73" i="5" s="1"/>
  <c r="K48" i="5"/>
  <c r="J49" i="5"/>
  <c r="J47" i="5"/>
  <c r="I57" i="5"/>
  <c r="I59" i="5" s="1"/>
  <c r="I71" i="5" s="1"/>
  <c r="I55" i="5"/>
  <c r="K62" i="5"/>
  <c r="K64" i="5"/>
  <c r="K66" i="5" s="1"/>
  <c r="K72" i="5" s="1"/>
  <c r="L63" i="5"/>
  <c r="L56" i="5"/>
  <c r="J71" i="4"/>
  <c r="J69" i="4"/>
  <c r="K63" i="4"/>
  <c r="K61" i="4"/>
  <c r="K54" i="4"/>
  <c r="K56" i="4"/>
  <c r="L55" i="4"/>
  <c r="K58" i="4"/>
  <c r="K70" i="4" s="1"/>
  <c r="I72" i="4"/>
  <c r="K47" i="4"/>
  <c r="K49" i="4"/>
  <c r="K51" i="4"/>
  <c r="K69" i="4" s="1"/>
  <c r="L48" i="4"/>
  <c r="L62" i="4"/>
  <c r="K65" i="4"/>
  <c r="K71" i="4" s="1"/>
  <c r="K72" i="4" s="1"/>
  <c r="L48" i="1"/>
  <c r="L55" i="1"/>
  <c r="K56" i="1"/>
  <c r="K58" i="1" s="1"/>
  <c r="K70" i="1" s="1"/>
  <c r="K54" i="1"/>
  <c r="K61" i="1"/>
  <c r="K63" i="1"/>
  <c r="K65" i="1" s="1"/>
  <c r="K71" i="1" s="1"/>
  <c r="J69" i="1"/>
  <c r="J72" i="1" s="1"/>
  <c r="L62" i="1"/>
  <c r="I72" i="1"/>
  <c r="K47" i="1"/>
  <c r="K49" i="1"/>
  <c r="K51" i="1" s="1"/>
  <c r="K71" i="6" l="1"/>
  <c r="K79" i="6"/>
  <c r="J82" i="6"/>
  <c r="I72" i="6"/>
  <c r="J73" i="6"/>
  <c r="J57" i="6"/>
  <c r="J55" i="6"/>
  <c r="K63" i="6"/>
  <c r="K65" i="6"/>
  <c r="K67" i="6" s="1"/>
  <c r="L64" i="6"/>
  <c r="M48" i="6"/>
  <c r="L47" i="6"/>
  <c r="L49" i="6"/>
  <c r="L52" i="6" s="1"/>
  <c r="K56" i="6"/>
  <c r="J70" i="5"/>
  <c r="J73" i="5" s="1"/>
  <c r="L48" i="5"/>
  <c r="K49" i="5"/>
  <c r="K47" i="5"/>
  <c r="J57" i="5"/>
  <c r="J59" i="5" s="1"/>
  <c r="J71" i="5" s="1"/>
  <c r="J55" i="5"/>
  <c r="M63" i="5"/>
  <c r="L62" i="5"/>
  <c r="L64" i="5"/>
  <c r="L66" i="5" s="1"/>
  <c r="L72" i="5" s="1"/>
  <c r="M56" i="5"/>
  <c r="L47" i="4"/>
  <c r="L49" i="4"/>
  <c r="J72" i="4"/>
  <c r="M55" i="4"/>
  <c r="L56" i="4"/>
  <c r="L58" i="4" s="1"/>
  <c r="L70" i="4" s="1"/>
  <c r="L54" i="4"/>
  <c r="L63" i="4"/>
  <c r="L61" i="4"/>
  <c r="L65" i="4"/>
  <c r="L71" i="4" s="1"/>
  <c r="L72" i="4" s="1"/>
  <c r="M62" i="4"/>
  <c r="M48" i="4"/>
  <c r="L51" i="4"/>
  <c r="L69" i="4" s="1"/>
  <c r="K69" i="1"/>
  <c r="K72" i="1" s="1"/>
  <c r="L61" i="1"/>
  <c r="L63" i="1"/>
  <c r="L65" i="1" s="1"/>
  <c r="L71" i="1" s="1"/>
  <c r="L47" i="1"/>
  <c r="L49" i="1"/>
  <c r="L51" i="1" s="1"/>
  <c r="L56" i="1"/>
  <c r="L54" i="1"/>
  <c r="L58" i="1"/>
  <c r="L70" i="1" s="1"/>
  <c r="M55" i="1"/>
  <c r="M62" i="1"/>
  <c r="M48" i="1"/>
  <c r="K73" i="6" l="1"/>
  <c r="K74" i="6" s="1"/>
  <c r="K81" i="6"/>
  <c r="K82" i="6"/>
  <c r="L71" i="6"/>
  <c r="L79" i="6"/>
  <c r="J60" i="6"/>
  <c r="J80" i="6" s="1"/>
  <c r="Z67" i="6"/>
  <c r="Z73" i="6" s="1"/>
  <c r="N48" i="6"/>
  <c r="P48" i="6" s="1"/>
  <c r="M64" i="6"/>
  <c r="L63" i="6"/>
  <c r="L65" i="6"/>
  <c r="L67" i="6" s="1"/>
  <c r="K57" i="6"/>
  <c r="K60" i="6" s="1"/>
  <c r="K55" i="6"/>
  <c r="L56" i="6"/>
  <c r="J74" i="6"/>
  <c r="M47" i="6"/>
  <c r="M49" i="6"/>
  <c r="M52" i="6" s="1"/>
  <c r="K70" i="5"/>
  <c r="K73" i="5" s="1"/>
  <c r="M48" i="5"/>
  <c r="L47" i="5"/>
  <c r="L49" i="5"/>
  <c r="K57" i="5"/>
  <c r="K59" i="5" s="1"/>
  <c r="K71" i="5" s="1"/>
  <c r="K55" i="5"/>
  <c r="M64" i="5"/>
  <c r="M62" i="5"/>
  <c r="N63" i="5"/>
  <c r="M66" i="5"/>
  <c r="M72" i="5" s="1"/>
  <c r="M63" i="4"/>
  <c r="M61" i="4"/>
  <c r="M56" i="4"/>
  <c r="M54" i="4"/>
  <c r="N55" i="4"/>
  <c r="M58" i="4"/>
  <c r="M70" i="4" s="1"/>
  <c r="N48" i="4"/>
  <c r="M51" i="4"/>
  <c r="M69" i="4" s="1"/>
  <c r="M65" i="4"/>
  <c r="M71" i="4" s="1"/>
  <c r="M72" i="4" s="1"/>
  <c r="N62" i="4"/>
  <c r="M47" i="4"/>
  <c r="M49" i="4"/>
  <c r="L69" i="1"/>
  <c r="L72" i="1" s="1"/>
  <c r="N55" i="1"/>
  <c r="M56" i="1"/>
  <c r="M58" i="1" s="1"/>
  <c r="M70" i="1" s="1"/>
  <c r="M54" i="1"/>
  <c r="M47" i="1"/>
  <c r="M49" i="1"/>
  <c r="M63" i="1"/>
  <c r="M65" i="1" s="1"/>
  <c r="M71" i="1" s="1"/>
  <c r="M61" i="1"/>
  <c r="N48" i="1"/>
  <c r="M51" i="1"/>
  <c r="N62" i="1"/>
  <c r="L73" i="6" l="1"/>
  <c r="L81" i="6"/>
  <c r="K80" i="6"/>
  <c r="K72" i="6"/>
  <c r="M71" i="6"/>
  <c r="M79" i="6"/>
  <c r="L82" i="6"/>
  <c r="L60" i="6"/>
  <c r="L80" i="6" s="1"/>
  <c r="J72" i="6"/>
  <c r="Q48" i="6"/>
  <c r="R48" i="6" s="1"/>
  <c r="S48" i="6" s="1"/>
  <c r="T48" i="6" s="1"/>
  <c r="U48" i="6" s="1"/>
  <c r="V48" i="6" s="1"/>
  <c r="W48" i="6" s="1"/>
  <c r="X48" i="6" s="1"/>
  <c r="Y48" i="6" s="1"/>
  <c r="AA48" i="6" s="1"/>
  <c r="AB48" i="6" s="1"/>
  <c r="AC48" i="6" s="1"/>
  <c r="AD48" i="6" s="1"/>
  <c r="AE48" i="6" s="1"/>
  <c r="Z72" i="6"/>
  <c r="Z52" i="6"/>
  <c r="Z71" i="6" s="1"/>
  <c r="Z74" i="6" s="1"/>
  <c r="L74" i="6"/>
  <c r="M56" i="6"/>
  <c r="L57" i="6"/>
  <c r="L55" i="6"/>
  <c r="M65" i="6"/>
  <c r="M63" i="6"/>
  <c r="M67" i="6"/>
  <c r="N64" i="6"/>
  <c r="P64" i="6" s="1"/>
  <c r="N49" i="6"/>
  <c r="N52" i="6" s="1"/>
  <c r="N79" i="6" s="1"/>
  <c r="N47" i="6"/>
  <c r="L70" i="5"/>
  <c r="L73" i="5" s="1"/>
  <c r="N48" i="5"/>
  <c r="M49" i="5"/>
  <c r="M47" i="5"/>
  <c r="L57" i="5"/>
  <c r="L59" i="5" s="1"/>
  <c r="L71" i="5" s="1"/>
  <c r="L55" i="5"/>
  <c r="N62" i="5"/>
  <c r="N64" i="5"/>
  <c r="N66" i="5" s="1"/>
  <c r="N47" i="4"/>
  <c r="N49" i="4"/>
  <c r="N56" i="4"/>
  <c r="N58" i="4" s="1"/>
  <c r="N54" i="4"/>
  <c r="N63" i="4"/>
  <c r="N61" i="4"/>
  <c r="N65" i="4"/>
  <c r="N51" i="4"/>
  <c r="N61" i="1"/>
  <c r="N63" i="1"/>
  <c r="N65" i="1" s="1"/>
  <c r="N49" i="1"/>
  <c r="N51" i="1" s="1"/>
  <c r="N47" i="1"/>
  <c r="N54" i="1"/>
  <c r="N56" i="1"/>
  <c r="N58" i="1"/>
  <c r="M69" i="1"/>
  <c r="M72" i="1" s="1"/>
  <c r="M73" i="6" l="1"/>
  <c r="M74" i="6" s="1"/>
  <c r="M81" i="6"/>
  <c r="M82" i="6"/>
  <c r="O79" i="6"/>
  <c r="L72" i="6"/>
  <c r="P49" i="6"/>
  <c r="P52" i="6" s="1"/>
  <c r="P71" i="6" s="1"/>
  <c r="P47" i="6"/>
  <c r="Q64" i="6"/>
  <c r="R64" i="6" s="1"/>
  <c r="S64" i="6" s="1"/>
  <c r="T64" i="6" s="1"/>
  <c r="U64" i="6" s="1"/>
  <c r="V64" i="6" s="1"/>
  <c r="W64" i="6" s="1"/>
  <c r="X64" i="6" s="1"/>
  <c r="Y64" i="6" s="1"/>
  <c r="AA64" i="6" s="1"/>
  <c r="N71" i="6"/>
  <c r="N63" i="6"/>
  <c r="N65" i="6"/>
  <c r="N67" i="6" s="1"/>
  <c r="N81" i="6" s="1"/>
  <c r="O81" i="6" s="1"/>
  <c r="M57" i="6"/>
  <c r="M60" i="6" s="1"/>
  <c r="M55" i="6"/>
  <c r="N56" i="6"/>
  <c r="N47" i="5"/>
  <c r="N49" i="5"/>
  <c r="M70" i="5"/>
  <c r="M73" i="5" s="1"/>
  <c r="M57" i="5"/>
  <c r="M59" i="5" s="1"/>
  <c r="M71" i="5" s="1"/>
  <c r="M55" i="5"/>
  <c r="N72" i="5"/>
  <c r="O66" i="5"/>
  <c r="N70" i="4"/>
  <c r="O70" i="4" s="1"/>
  <c r="O58" i="4"/>
  <c r="N71" i="4"/>
  <c r="O65" i="4"/>
  <c r="N69" i="4"/>
  <c r="O69" i="4" s="1"/>
  <c r="O51" i="4"/>
  <c r="N69" i="1"/>
  <c r="O69" i="1" s="1"/>
  <c r="O51" i="1"/>
  <c r="N71" i="1"/>
  <c r="O65" i="1"/>
  <c r="N70" i="1"/>
  <c r="O70" i="1" s="1"/>
  <c r="O58" i="1"/>
  <c r="N82" i="6" l="1"/>
  <c r="O82" i="6" s="1"/>
  <c r="M80" i="6"/>
  <c r="M72" i="6"/>
  <c r="P56" i="6"/>
  <c r="N60" i="6"/>
  <c r="N80" i="6" s="1"/>
  <c r="O80" i="6" s="1"/>
  <c r="Q56" i="6"/>
  <c r="Q49" i="6"/>
  <c r="Q52" i="6" s="1"/>
  <c r="Q71" i="6" s="1"/>
  <c r="Q47" i="6"/>
  <c r="P63" i="6"/>
  <c r="P65" i="6"/>
  <c r="P67" i="6" s="1"/>
  <c r="P73" i="6" s="1"/>
  <c r="P74" i="6" s="1"/>
  <c r="AB64" i="6"/>
  <c r="AC64" i="6" s="1"/>
  <c r="AD64" i="6" s="1"/>
  <c r="AE64" i="6" s="1"/>
  <c r="N73" i="6"/>
  <c r="N55" i="6"/>
  <c r="P57" i="6" s="1"/>
  <c r="N57" i="6"/>
  <c r="O52" i="5"/>
  <c r="N57" i="5"/>
  <c r="N59" i="5" s="1"/>
  <c r="N71" i="5" s="1"/>
  <c r="O71" i="5" s="1"/>
  <c r="N55" i="5"/>
  <c r="O72" i="5"/>
  <c r="N72" i="4"/>
  <c r="O72" i="4" s="1"/>
  <c r="O71" i="4"/>
  <c r="N72" i="1"/>
  <c r="O72" i="1" s="1"/>
  <c r="O71" i="1"/>
  <c r="R56" i="6" l="1"/>
  <c r="P60" i="6"/>
  <c r="P72" i="6" s="1"/>
  <c r="R47" i="6"/>
  <c r="R49" i="6"/>
  <c r="R52" i="6" s="1"/>
  <c r="R71" i="6" s="1"/>
  <c r="P55" i="6"/>
  <c r="Q63" i="6"/>
  <c r="Q65" i="6"/>
  <c r="Q67" i="6" s="1"/>
  <c r="Q73" i="6" s="1"/>
  <c r="Q74" i="6" s="1"/>
  <c r="N72" i="6"/>
  <c r="N74" i="6"/>
  <c r="N70" i="5"/>
  <c r="O59" i="5"/>
  <c r="S56" i="6" l="1"/>
  <c r="Q57" i="6"/>
  <c r="Q55" i="6"/>
  <c r="S47" i="6"/>
  <c r="S49" i="6"/>
  <c r="S52" i="6" s="1"/>
  <c r="S71" i="6" s="1"/>
  <c r="R65" i="6"/>
  <c r="R67" i="6" s="1"/>
  <c r="R73" i="6" s="1"/>
  <c r="R74" i="6" s="1"/>
  <c r="R63" i="6"/>
  <c r="O70" i="5"/>
  <c r="N73" i="5"/>
  <c r="O73" i="5" s="1"/>
  <c r="Q60" i="6" l="1"/>
  <c r="Q72" i="6" s="1"/>
  <c r="T56" i="6"/>
  <c r="T49" i="6"/>
  <c r="T52" i="6" s="1"/>
  <c r="T71" i="6" s="1"/>
  <c r="T47" i="6"/>
  <c r="R57" i="6"/>
  <c r="R55" i="6"/>
  <c r="S65" i="6"/>
  <c r="S67" i="6" s="1"/>
  <c r="S73" i="6" s="1"/>
  <c r="S74" i="6" s="1"/>
  <c r="S63" i="6"/>
  <c r="R60" i="6" l="1"/>
  <c r="R72" i="6" s="1"/>
  <c r="U56" i="6"/>
  <c r="S57" i="6"/>
  <c r="S55" i="6"/>
  <c r="U49" i="6"/>
  <c r="U52" i="6" s="1"/>
  <c r="U71" i="6" s="1"/>
  <c r="U47" i="6"/>
  <c r="T65" i="6"/>
  <c r="T67" i="6" s="1"/>
  <c r="T73" i="6" s="1"/>
  <c r="T74" i="6" s="1"/>
  <c r="T63" i="6"/>
  <c r="S60" i="6" l="1"/>
  <c r="S72" i="6" s="1"/>
  <c r="V56" i="6"/>
  <c r="V49" i="6"/>
  <c r="V52" i="6" s="1"/>
  <c r="V47" i="6"/>
  <c r="T55" i="6"/>
  <c r="T57" i="6"/>
  <c r="U65" i="6"/>
  <c r="U67" i="6" s="1"/>
  <c r="U73" i="6" s="1"/>
  <c r="U74" i="6" s="1"/>
  <c r="U63" i="6"/>
  <c r="W56" i="6" l="1"/>
  <c r="T60" i="6"/>
  <c r="T72" i="6" s="1"/>
  <c r="U55" i="6"/>
  <c r="U57" i="6"/>
  <c r="U60" i="6" s="1"/>
  <c r="W49" i="6"/>
  <c r="W52" i="6" s="1"/>
  <c r="W71" i="6" s="1"/>
  <c r="W47" i="6"/>
  <c r="V71" i="6"/>
  <c r="V63" i="6"/>
  <c r="V65" i="6"/>
  <c r="V67" i="6" s="1"/>
  <c r="V73" i="6" s="1"/>
  <c r="V74" i="6" s="1"/>
  <c r="X56" i="6" l="1"/>
  <c r="V55" i="6"/>
  <c r="V57" i="6"/>
  <c r="X49" i="6"/>
  <c r="X52" i="6" s="1"/>
  <c r="X47" i="6"/>
  <c r="U72" i="6"/>
  <c r="W65" i="6"/>
  <c r="W67" i="6" s="1"/>
  <c r="W73" i="6" s="1"/>
  <c r="W74" i="6" s="1"/>
  <c r="W63" i="6"/>
  <c r="V60" i="6" l="1"/>
  <c r="V72" i="6" s="1"/>
  <c r="Y56" i="6"/>
  <c r="W57" i="6"/>
  <c r="W60" i="6" s="1"/>
  <c r="W55" i="6"/>
  <c r="Y49" i="6"/>
  <c r="Y52" i="6" s="1"/>
  <c r="Y71" i="6" s="1"/>
  <c r="Y47" i="6"/>
  <c r="X71" i="6"/>
  <c r="X65" i="6"/>
  <c r="X67" i="6" s="1"/>
  <c r="X73" i="6" s="1"/>
  <c r="X74" i="6" s="1"/>
  <c r="X63" i="6"/>
  <c r="AA56" i="6" l="1"/>
  <c r="W72" i="6"/>
  <c r="AA47" i="6"/>
  <c r="AA49" i="6"/>
  <c r="AA52" i="6" s="1"/>
  <c r="X57" i="6"/>
  <c r="X55" i="6"/>
  <c r="Y65" i="6"/>
  <c r="Y67" i="6" s="1"/>
  <c r="Y73" i="6" s="1"/>
  <c r="Y74" i="6" s="1"/>
  <c r="Y63" i="6"/>
  <c r="X60" i="6" l="1"/>
  <c r="X72" i="6" s="1"/>
  <c r="AB56" i="6"/>
  <c r="Y57" i="6"/>
  <c r="Y55" i="6"/>
  <c r="AA71" i="6"/>
  <c r="AB47" i="6"/>
  <c r="AB49" i="6"/>
  <c r="AB52" i="6" s="1"/>
  <c r="AB71" i="6" s="1"/>
  <c r="AA65" i="6"/>
  <c r="AA67" i="6" s="1"/>
  <c r="AA73" i="6" s="1"/>
  <c r="AA74" i="6" s="1"/>
  <c r="AA63" i="6"/>
  <c r="Y60" i="6" l="1"/>
  <c r="Y72" i="6" s="1"/>
  <c r="AC56" i="6"/>
  <c r="AC49" i="6"/>
  <c r="AC52" i="6" s="1"/>
  <c r="AC71" i="6" s="1"/>
  <c r="AC47" i="6"/>
  <c r="AA57" i="6"/>
  <c r="AA55" i="6"/>
  <c r="AB63" i="6"/>
  <c r="AB65" i="6"/>
  <c r="AB67" i="6" s="1"/>
  <c r="AB73" i="6" s="1"/>
  <c r="AB74" i="6" s="1"/>
  <c r="AA60" i="6" l="1"/>
  <c r="AA72" i="6" s="1"/>
  <c r="AD56" i="6"/>
  <c r="AB55" i="6"/>
  <c r="AB57" i="6"/>
  <c r="AD49" i="6"/>
  <c r="AD52" i="6" s="1"/>
  <c r="AD47" i="6"/>
  <c r="AC63" i="6"/>
  <c r="AC65" i="6"/>
  <c r="AC67" i="6" s="1"/>
  <c r="AC73" i="6" s="1"/>
  <c r="AC74" i="6" s="1"/>
  <c r="AB60" i="6" l="1"/>
  <c r="AB72" i="6" s="1"/>
  <c r="AE56" i="6"/>
  <c r="AE49" i="6"/>
  <c r="AE52" i="6" s="1"/>
  <c r="AE71" i="6" s="1"/>
  <c r="J87" i="6" s="1"/>
  <c r="AE47" i="6"/>
  <c r="AD71" i="6"/>
  <c r="I87" i="6" s="1"/>
  <c r="AF52" i="6"/>
  <c r="AC57" i="6"/>
  <c r="AC55" i="6"/>
  <c r="AD65" i="6"/>
  <c r="AD67" i="6" s="1"/>
  <c r="AD73" i="6" s="1"/>
  <c r="AD74" i="6" s="1"/>
  <c r="I90" i="6" s="1"/>
  <c r="AD63" i="6"/>
  <c r="AC60" i="6" l="1"/>
  <c r="AC72" i="6" s="1"/>
  <c r="AD57" i="6"/>
  <c r="AD55" i="6"/>
  <c r="AF71" i="6"/>
  <c r="K87" i="6" s="1"/>
  <c r="AE65" i="6"/>
  <c r="AE67" i="6" s="1"/>
  <c r="AE63" i="6"/>
  <c r="AD60" i="6" l="1"/>
  <c r="AD72" i="6" s="1"/>
  <c r="AE57" i="6"/>
  <c r="AE60" i="6" s="1"/>
  <c r="AE55" i="6"/>
  <c r="AE73" i="6"/>
  <c r="AF67" i="6"/>
  <c r="AE72" i="6" l="1"/>
  <c r="AF72" i="6" s="1"/>
  <c r="AF60" i="6"/>
  <c r="AF73" i="6"/>
  <c r="AE74" i="6"/>
  <c r="AF74" i="6" l="1"/>
  <c r="K90" i="6" s="1"/>
  <c r="J90" i="6"/>
</calcChain>
</file>

<file path=xl/sharedStrings.xml><?xml version="1.0" encoding="utf-8"?>
<sst xmlns="http://schemas.openxmlformats.org/spreadsheetml/2006/main" count="557" uniqueCount="88">
  <si>
    <t>Areal</t>
  </si>
  <si>
    <t>Bolme barnahage</t>
  </si>
  <si>
    <t>m2</t>
  </si>
  <si>
    <t>Rente</t>
  </si>
  <si>
    <t>Øvre Rindal barnehage</t>
  </si>
  <si>
    <t>Inflasjon</t>
  </si>
  <si>
    <t>Rindal barnehage</t>
  </si>
  <si>
    <t>Ny barnehage</t>
  </si>
  <si>
    <t>Småbarnsavdeling Bolme</t>
  </si>
  <si>
    <t>Vedlikeholdsrapport</t>
  </si>
  <si>
    <t>kr</t>
  </si>
  <si>
    <t>kr/m2</t>
  </si>
  <si>
    <t>Rivekostander</t>
  </si>
  <si>
    <t>Uteareal ny barnehage</t>
  </si>
  <si>
    <t>Driftskostnader</t>
  </si>
  <si>
    <t>m2/år</t>
  </si>
  <si>
    <t>Estimerte kostnader tilpassing</t>
  </si>
  <si>
    <t>Kontantstrøm</t>
  </si>
  <si>
    <t>Nytt areal</t>
  </si>
  <si>
    <t>Totalt areal</t>
  </si>
  <si>
    <t>Alt 1</t>
  </si>
  <si>
    <t>Alt 2</t>
  </si>
  <si>
    <t>Alt 3</t>
  </si>
  <si>
    <t>År 0</t>
  </si>
  <si>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</si>
  <si>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</si>
  <si>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</si>
  <si>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</si>
  <si>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</si>
  <si>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</si>
  <si>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</si>
  <si>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</si>
  <si>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</si>
  <si>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10</t>
  </si>
  <si>
    <t>Lån</t>
  </si>
  <si>
    <t>Avdrag</t>
  </si>
  <si>
    <t>Drift</t>
  </si>
  <si>
    <t>Investering</t>
  </si>
  <si>
    <t>Sum</t>
  </si>
  <si>
    <t>Avvik</t>
  </si>
  <si>
    <t>Inv</t>
  </si>
  <si>
    <t>SUM</t>
  </si>
  <si>
    <t>Data og forutsetninger</t>
  </si>
  <si>
    <t>%</t>
  </si>
  <si>
    <t>Enhet</t>
  </si>
  <si>
    <t>Andre kostnader</t>
  </si>
  <si>
    <t>Kontantsrømsoppsett</t>
  </si>
  <si>
    <t>Gammelt areal</t>
  </si>
  <si>
    <t>Arealregnskap</t>
  </si>
  <si>
    <t>Oppstilling justert for renter, avdrag og inflasjon</t>
  </si>
  <si>
    <t>Alternativ 1: Nybygg</t>
  </si>
  <si>
    <t>Alternativ 2: Nybygg + Øvre Rindal</t>
  </si>
  <si>
    <t>Alternativ 3: Drift som i dag, oppgarderet barnehager</t>
  </si>
  <si>
    <t>Beregningsmodell barnehage</t>
  </si>
  <si>
    <t>Belastning regnskap</t>
  </si>
  <si>
    <t>Alt 1:</t>
  </si>
  <si>
    <t>Alt 2:</t>
  </si>
  <si>
    <t>Alt 3:</t>
  </si>
  <si>
    <t>Bolme barnehage</t>
  </si>
  <si>
    <t>Oversikt investering og løpende driftskostnader første ti år</t>
  </si>
  <si>
    <t>Totalpris ny barnehage</t>
  </si>
  <si>
    <t>Opparbeiding av tomt</t>
  </si>
  <si>
    <t>Kvadratmeterpris nybygg</t>
  </si>
  <si>
    <t>Areal som rives</t>
  </si>
  <si>
    <t>Vedlikeholdskostand</t>
  </si>
  <si>
    <t>Estimerte kostnader oppgradering</t>
  </si>
  <si>
    <t>Avskriving</t>
  </si>
  <si>
    <t>Effektivisering av driften</t>
  </si>
  <si>
    <t>År 11</t>
  </si>
  <si>
    <t>År 12</t>
  </si>
  <si>
    <t>År 13</t>
  </si>
  <si>
    <t>År 14</t>
  </si>
  <si>
    <t>År 15</t>
  </si>
  <si>
    <t>År 16</t>
  </si>
  <si>
    <t>År 17</t>
  </si>
  <si>
    <t>År 18</t>
  </si>
  <si>
    <t>År 19</t>
  </si>
  <si>
    <t>År 20</t>
  </si>
  <si>
    <t>År 21</t>
  </si>
  <si>
    <t>År 22</t>
  </si>
  <si>
    <t>År 23</t>
  </si>
  <si>
    <t>År 24</t>
  </si>
  <si>
    <t>År 25</t>
  </si>
  <si>
    <t>Reinnvestering</t>
  </si>
  <si>
    <t>Oversikt investering og løpende driftskostnader første 25 år</t>
  </si>
  <si>
    <t>Oversikt investering og løpende driftskostnader første 10 år</t>
  </si>
  <si>
    <t>…</t>
  </si>
  <si>
    <t>År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</si>
</sst>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0.0\ %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NumberFormat="1" applyFont="1"/>
    <xf numFmtId="3" fontId="0" fillId="0" borderId="0" xfId="1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165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0" fillId="0" borderId="1" xfId="0" applyNumberFormat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BFF6-EEE2-43BC-8696-139C35661F22}">
  <dimension ref="A1:O72"/>
  <sheetViews>
    <sheetView topLeftCell="A12" workbookViewId="0">
      <selection activeCell="E69" sqref="E69:E71"/>
    </sheetView>
  </sheetViews>
  <sheetFormatPr baseColWidth="10" defaultRowHeight="15" x14ac:dyDescent="0.25"/>
  <cols>
    <col min="1" max="1" width="3.140625" customWidth="1"/>
    <col min="2" max="2" width="28.42578125" customWidth="1"/>
  </cols>
  <sheetData>
    <row r="1" spans="1:5" ht="26.25" x14ac:dyDescent="0.4">
      <c r="A1" s="12" t="s">
        <v>53</v>
      </c>
      <c r="E1" s="1"/>
    </row>
    <row r="3" spans="1:5" ht="18.75" x14ac:dyDescent="0.3">
      <c r="A3" s="13" t="s">
        <v>42</v>
      </c>
    </row>
    <row r="4" spans="1:5" x14ac:dyDescent="0.25">
      <c r="D4" t="s">
        <v>44</v>
      </c>
    </row>
    <row r="5" spans="1:5" x14ac:dyDescent="0.25">
      <c r="B5" t="s">
        <v>3</v>
      </c>
      <c r="C5" s="10">
        <v>0.04</v>
      </c>
      <c r="D5" t="s">
        <v>43</v>
      </c>
    </row>
    <row r="6" spans="1:5" x14ac:dyDescent="0.25">
      <c r="B6" t="s">
        <v>5</v>
      </c>
      <c r="C6" s="10">
        <v>2.5000000000000001E-2</v>
      </c>
      <c r="D6" t="s">
        <v>43</v>
      </c>
    </row>
    <row r="7" spans="1:5" x14ac:dyDescent="0.25">
      <c r="E7" s="1"/>
    </row>
    <row r="8" spans="1:5" x14ac:dyDescent="0.25">
      <c r="B8" s="11" t="s">
        <v>0</v>
      </c>
      <c r="E8" s="1"/>
    </row>
    <row r="9" spans="1:5" x14ac:dyDescent="0.25">
      <c r="B9" t="s">
        <v>58</v>
      </c>
      <c r="C9" s="1">
        <v>1006.5</v>
      </c>
      <c r="D9" t="s">
        <v>2</v>
      </c>
    </row>
    <row r="10" spans="1:5" x14ac:dyDescent="0.25">
      <c r="B10" t="s">
        <v>4</v>
      </c>
      <c r="C10" s="1">
        <v>1064.5</v>
      </c>
      <c r="D10" t="s">
        <v>2</v>
      </c>
    </row>
    <row r="11" spans="1:5" x14ac:dyDescent="0.25">
      <c r="B11" t="s">
        <v>6</v>
      </c>
      <c r="C11" s="1">
        <v>172.1</v>
      </c>
      <c r="D11" t="s">
        <v>2</v>
      </c>
    </row>
    <row r="12" spans="1:5" x14ac:dyDescent="0.25">
      <c r="B12" t="s">
        <v>7</v>
      </c>
      <c r="C12" s="1">
        <v>1044</v>
      </c>
      <c r="D12" t="s">
        <v>2</v>
      </c>
    </row>
    <row r="13" spans="1:5" x14ac:dyDescent="0.25">
      <c r="B13" t="s">
        <v>8</v>
      </c>
      <c r="C13" s="1">
        <v>250</v>
      </c>
      <c r="D13" t="s">
        <v>2</v>
      </c>
    </row>
    <row r="14" spans="1:5" x14ac:dyDescent="0.25">
      <c r="C14" s="1"/>
    </row>
    <row r="15" spans="1:5" x14ac:dyDescent="0.25">
      <c r="B15" s="11" t="s">
        <v>9</v>
      </c>
      <c r="C15" s="1"/>
    </row>
    <row r="16" spans="1:5" x14ac:dyDescent="0.25">
      <c r="B16" t="s">
        <v>4</v>
      </c>
      <c r="C16" s="1">
        <v>13024440</v>
      </c>
      <c r="D16" t="s">
        <v>10</v>
      </c>
    </row>
    <row r="17" spans="2:8" x14ac:dyDescent="0.25">
      <c r="C17" s="1">
        <f>C16/C10</f>
        <v>12235.26538280883</v>
      </c>
      <c r="D17" t="s">
        <v>11</v>
      </c>
    </row>
    <row r="18" spans="2:8" x14ac:dyDescent="0.25">
      <c r="C18" s="1"/>
    </row>
    <row r="19" spans="2:8" x14ac:dyDescent="0.25">
      <c r="B19" s="11" t="s">
        <v>45</v>
      </c>
      <c r="C19" s="1"/>
    </row>
    <row r="20" spans="2:8" x14ac:dyDescent="0.25">
      <c r="B20" t="s">
        <v>12</v>
      </c>
      <c r="C20" s="1">
        <v>500</v>
      </c>
      <c r="D20" t="s">
        <v>11</v>
      </c>
    </row>
    <row r="21" spans="2:8" x14ac:dyDescent="0.25">
      <c r="C21" s="1"/>
    </row>
    <row r="22" spans="2:8" x14ac:dyDescent="0.25">
      <c r="B22" t="s">
        <v>62</v>
      </c>
      <c r="C22" s="1">
        <v>47000</v>
      </c>
      <c r="D22" t="s">
        <v>11</v>
      </c>
      <c r="F22" s="16" t="s">
        <v>60</v>
      </c>
      <c r="G22" s="1">
        <f>(C22*C12+C23+C24)/C12</f>
        <v>58494.252873563215</v>
      </c>
      <c r="H22" t="s">
        <v>11</v>
      </c>
    </row>
    <row r="23" spans="2:8" x14ac:dyDescent="0.25">
      <c r="B23" t="s">
        <v>13</v>
      </c>
      <c r="C23" s="1">
        <v>4000000</v>
      </c>
      <c r="D23" t="s">
        <v>10</v>
      </c>
    </row>
    <row r="24" spans="2:8" x14ac:dyDescent="0.25">
      <c r="B24" t="s">
        <v>61</v>
      </c>
      <c r="C24" s="1">
        <v>8000000</v>
      </c>
      <c r="D24" t="s">
        <v>10</v>
      </c>
    </row>
    <row r="25" spans="2:8" x14ac:dyDescent="0.25">
      <c r="C25" s="1"/>
    </row>
    <row r="26" spans="2:8" x14ac:dyDescent="0.25">
      <c r="B26" t="s">
        <v>14</v>
      </c>
      <c r="C26" s="1">
        <v>1159</v>
      </c>
      <c r="D26" t="s">
        <v>15</v>
      </c>
    </row>
    <row r="27" spans="2:8" x14ac:dyDescent="0.25">
      <c r="C27" s="1"/>
    </row>
    <row r="28" spans="2:8" x14ac:dyDescent="0.25">
      <c r="B28" s="11" t="s">
        <v>16</v>
      </c>
      <c r="C28" s="1"/>
    </row>
    <row r="29" spans="2:8" x14ac:dyDescent="0.25">
      <c r="B29" t="s">
        <v>1</v>
      </c>
      <c r="C29" s="1">
        <v>2500000</v>
      </c>
      <c r="D29" t="s">
        <v>10</v>
      </c>
    </row>
    <row r="30" spans="2:8" x14ac:dyDescent="0.25">
      <c r="B30" t="s">
        <v>4</v>
      </c>
      <c r="C30" s="1">
        <v>1500000</v>
      </c>
      <c r="D30" t="s">
        <v>10</v>
      </c>
    </row>
    <row r="31" spans="2:8" x14ac:dyDescent="0.25">
      <c r="B31" t="s">
        <v>6</v>
      </c>
      <c r="C31" s="1">
        <v>1500000</v>
      </c>
      <c r="D31" t="s">
        <v>10</v>
      </c>
    </row>
    <row r="32" spans="2:8" x14ac:dyDescent="0.25">
      <c r="E32" s="1"/>
    </row>
    <row r="33" spans="1:15" ht="30" x14ac:dyDescent="0.25">
      <c r="B33" s="11" t="s">
        <v>48</v>
      </c>
      <c r="C33" s="14" t="s">
        <v>47</v>
      </c>
      <c r="D33" s="15" t="s">
        <v>18</v>
      </c>
      <c r="E33" s="15" t="s">
        <v>19</v>
      </c>
    </row>
    <row r="34" spans="1:15" x14ac:dyDescent="0.25">
      <c r="B34" t="s">
        <v>20</v>
      </c>
      <c r="D34" s="1">
        <f>C12</f>
        <v>1044</v>
      </c>
      <c r="E34" s="1">
        <f>C34+D34</f>
        <v>1044</v>
      </c>
    </row>
    <row r="35" spans="1:15" x14ac:dyDescent="0.25">
      <c r="B35" t="s">
        <v>21</v>
      </c>
      <c r="C35" s="1">
        <f>C10</f>
        <v>1064.5</v>
      </c>
      <c r="D35" s="1">
        <f>C12</f>
        <v>1044</v>
      </c>
      <c r="E35" s="1">
        <f t="shared" ref="E35:E36" si="0">C35+D35</f>
        <v>2108.5</v>
      </c>
    </row>
    <row r="36" spans="1:15" x14ac:dyDescent="0.25">
      <c r="B36" t="s">
        <v>22</v>
      </c>
      <c r="C36" s="1">
        <f>C9-C13+C11+C10</f>
        <v>1993.1</v>
      </c>
      <c r="D36" s="1">
        <f>C13</f>
        <v>250</v>
      </c>
      <c r="E36" s="1">
        <f t="shared" si="0"/>
        <v>2243.1</v>
      </c>
    </row>
    <row r="37" spans="1:15" x14ac:dyDescent="0.25">
      <c r="E37" s="1"/>
    </row>
    <row r="38" spans="1:15" ht="18.75" x14ac:dyDescent="0.3">
      <c r="A38" s="13" t="s">
        <v>46</v>
      </c>
      <c r="C38" s="1"/>
    </row>
    <row r="40" spans="1:15" x14ac:dyDescent="0.25">
      <c r="B40" s="11"/>
      <c r="C40" s="1"/>
      <c r="D40" s="2" t="s">
        <v>23</v>
      </c>
      <c r="E40" s="3" t="s">
        <v>24</v>
      </c>
      <c r="F40" s="2" t="s">
        <v>25</v>
      </c>
      <c r="G40" s="2" t="s">
        <v>26</v>
      </c>
      <c r="H40" s="2" t="s">
        <v>27</v>
      </c>
      <c r="I40" s="2" t="s">
        <v>28</v>
      </c>
      <c r="J40" s="2" t="s">
        <v>29</v>
      </c>
      <c r="K40" s="2" t="s">
        <v>30</v>
      </c>
      <c r="L40" s="2" t="s">
        <v>31</v>
      </c>
      <c r="M40" s="2" t="s">
        <v>32</v>
      </c>
      <c r="N40" s="2" t="s">
        <v>33</v>
      </c>
      <c r="O40" s="2"/>
    </row>
    <row r="41" spans="1:15" x14ac:dyDescent="0.25">
      <c r="C41" s="16" t="s">
        <v>55</v>
      </c>
      <c r="D41" s="4">
        <f>C22*C12+C23+C24+C20*(C10+C9)</f>
        <v>62103500</v>
      </c>
      <c r="E41" s="5">
        <f t="shared" ref="E41:N41" si="1">$E34*$C$26</f>
        <v>1209996</v>
      </c>
      <c r="F41" s="5">
        <f t="shared" si="1"/>
        <v>1209996</v>
      </c>
      <c r="G41" s="5">
        <f t="shared" si="1"/>
        <v>1209996</v>
      </c>
      <c r="H41" s="5">
        <f t="shared" si="1"/>
        <v>1209996</v>
      </c>
      <c r="I41" s="5">
        <f t="shared" si="1"/>
        <v>1209996</v>
      </c>
      <c r="J41" s="5">
        <f t="shared" si="1"/>
        <v>1209996</v>
      </c>
      <c r="K41" s="5">
        <f t="shared" si="1"/>
        <v>1209996</v>
      </c>
      <c r="L41" s="5">
        <f t="shared" si="1"/>
        <v>1209996</v>
      </c>
      <c r="M41" s="5">
        <f t="shared" si="1"/>
        <v>1209996</v>
      </c>
      <c r="N41" s="5">
        <f t="shared" si="1"/>
        <v>1209996</v>
      </c>
      <c r="O41" s="4"/>
    </row>
    <row r="42" spans="1:15" x14ac:dyDescent="0.25">
      <c r="C42" s="16" t="s">
        <v>56</v>
      </c>
      <c r="D42" s="4">
        <f>C22*C12+C23+C24+C16+C20*C9+C30</f>
        <v>76095690</v>
      </c>
      <c r="E42" s="5">
        <f t="shared" ref="E42:N42" si="2">$E35*$C$26</f>
        <v>2443751.5</v>
      </c>
      <c r="F42" s="5">
        <f t="shared" si="2"/>
        <v>2443751.5</v>
      </c>
      <c r="G42" s="5">
        <f t="shared" si="2"/>
        <v>2443751.5</v>
      </c>
      <c r="H42" s="5">
        <f t="shared" si="2"/>
        <v>2443751.5</v>
      </c>
      <c r="I42" s="5">
        <f t="shared" si="2"/>
        <v>2443751.5</v>
      </c>
      <c r="J42" s="5">
        <f t="shared" si="2"/>
        <v>2443751.5</v>
      </c>
      <c r="K42" s="5">
        <f t="shared" si="2"/>
        <v>2443751.5</v>
      </c>
      <c r="L42" s="5">
        <f t="shared" si="2"/>
        <v>2443751.5</v>
      </c>
      <c r="M42" s="5">
        <f t="shared" si="2"/>
        <v>2443751.5</v>
      </c>
      <c r="N42" s="5">
        <f t="shared" si="2"/>
        <v>2443751.5</v>
      </c>
      <c r="O42" s="4"/>
    </row>
    <row r="43" spans="1:15" x14ac:dyDescent="0.25">
      <c r="C43" s="16" t="s">
        <v>57</v>
      </c>
      <c r="D43" s="4">
        <f>C17*(C9+C10+C11-C13)+C22*C13+(C29+C30+C31)+C20*C13</f>
        <v>41761107.434476279</v>
      </c>
      <c r="E43" s="5">
        <f t="shared" ref="E43:N43" si="3">$E36*$C$26</f>
        <v>2599752.9</v>
      </c>
      <c r="F43" s="5">
        <f t="shared" si="3"/>
        <v>2599752.9</v>
      </c>
      <c r="G43" s="5">
        <f t="shared" si="3"/>
        <v>2599752.9</v>
      </c>
      <c r="H43" s="5">
        <f t="shared" si="3"/>
        <v>2599752.9</v>
      </c>
      <c r="I43" s="5">
        <f t="shared" si="3"/>
        <v>2599752.9</v>
      </c>
      <c r="J43" s="5">
        <f t="shared" si="3"/>
        <v>2599752.9</v>
      </c>
      <c r="K43" s="5">
        <f t="shared" si="3"/>
        <v>2599752.9</v>
      </c>
      <c r="L43" s="5">
        <f t="shared" si="3"/>
        <v>2599752.9</v>
      </c>
      <c r="M43" s="5">
        <f t="shared" si="3"/>
        <v>2599752.9</v>
      </c>
      <c r="N43" s="5">
        <f t="shared" si="3"/>
        <v>2599752.9</v>
      </c>
      <c r="O43" s="4"/>
    </row>
    <row r="44" spans="1:15" x14ac:dyDescent="0.25">
      <c r="C44" s="1"/>
      <c r="O44" s="4"/>
    </row>
    <row r="45" spans="1:15" x14ac:dyDescent="0.25">
      <c r="B45" s="11" t="s">
        <v>49</v>
      </c>
      <c r="C45" s="1"/>
    </row>
    <row r="46" spans="1:15" x14ac:dyDescent="0.25">
      <c r="C46" s="17" t="s">
        <v>50</v>
      </c>
      <c r="E46" s="15" t="s">
        <v>24</v>
      </c>
      <c r="F46" s="18" t="s">
        <v>25</v>
      </c>
      <c r="G46" s="18" t="s">
        <v>26</v>
      </c>
      <c r="H46" s="18" t="s">
        <v>27</v>
      </c>
      <c r="I46" s="18" t="s">
        <v>28</v>
      </c>
      <c r="J46" s="18" t="s">
        <v>29</v>
      </c>
      <c r="K46" s="18" t="s">
        <v>30</v>
      </c>
      <c r="L46" s="18" t="s">
        <v>31</v>
      </c>
      <c r="M46" s="18" t="s">
        <v>32</v>
      </c>
      <c r="N46" s="18" t="s">
        <v>33</v>
      </c>
      <c r="O46" s="18" t="s">
        <v>41</v>
      </c>
    </row>
    <row r="47" spans="1:15" x14ac:dyDescent="0.25">
      <c r="B47" s="16"/>
      <c r="C47" s="1" t="s">
        <v>34</v>
      </c>
      <c r="D47" s="5">
        <f>D41</f>
        <v>62103500</v>
      </c>
      <c r="E47" s="1">
        <f>D47-E48</f>
        <v>59619360</v>
      </c>
      <c r="F47" s="1">
        <f t="shared" ref="F47:N47" si="4">E47-F48</f>
        <v>57135220</v>
      </c>
      <c r="G47" s="1">
        <f t="shared" si="4"/>
        <v>54651080</v>
      </c>
      <c r="H47" s="1">
        <f t="shared" si="4"/>
        <v>52166940</v>
      </c>
      <c r="I47" s="1">
        <f t="shared" si="4"/>
        <v>49682800</v>
      </c>
      <c r="J47" s="1">
        <f t="shared" si="4"/>
        <v>47198660</v>
      </c>
      <c r="K47" s="1">
        <f t="shared" si="4"/>
        <v>44714520</v>
      </c>
      <c r="L47" s="1">
        <f t="shared" si="4"/>
        <v>42230380</v>
      </c>
      <c r="M47" s="1">
        <f t="shared" si="4"/>
        <v>39746240</v>
      </c>
      <c r="N47" s="1">
        <f t="shared" si="4"/>
        <v>37262100</v>
      </c>
      <c r="O47" s="1"/>
    </row>
    <row r="48" spans="1:15" x14ac:dyDescent="0.25">
      <c r="C48" s="1" t="s">
        <v>35</v>
      </c>
      <c r="D48" s="1"/>
      <c r="E48" s="1">
        <f>D47/25</f>
        <v>2484140</v>
      </c>
      <c r="F48" s="1">
        <f>E48</f>
        <v>2484140</v>
      </c>
      <c r="G48" s="1">
        <f t="shared" ref="G48:N48" si="5">F48</f>
        <v>2484140</v>
      </c>
      <c r="H48" s="1">
        <f t="shared" si="5"/>
        <v>2484140</v>
      </c>
      <c r="I48" s="1">
        <f t="shared" si="5"/>
        <v>2484140</v>
      </c>
      <c r="J48" s="1">
        <f t="shared" si="5"/>
        <v>2484140</v>
      </c>
      <c r="K48" s="1">
        <f t="shared" si="5"/>
        <v>2484140</v>
      </c>
      <c r="L48" s="1">
        <f t="shared" si="5"/>
        <v>2484140</v>
      </c>
      <c r="M48" s="1">
        <f t="shared" si="5"/>
        <v>2484140</v>
      </c>
      <c r="N48" s="1">
        <f t="shared" si="5"/>
        <v>2484140</v>
      </c>
      <c r="O48" s="1"/>
    </row>
    <row r="49" spans="3:15" x14ac:dyDescent="0.25">
      <c r="C49" s="1" t="s">
        <v>3</v>
      </c>
      <c r="D49" s="1"/>
      <c r="E49" s="1">
        <f t="shared" ref="E49:N49" si="6">D47*$C$5</f>
        <v>2484140</v>
      </c>
      <c r="F49" s="1">
        <f t="shared" si="6"/>
        <v>2384774.4</v>
      </c>
      <c r="G49" s="1">
        <f t="shared" si="6"/>
        <v>2285408.8000000003</v>
      </c>
      <c r="H49" s="1">
        <f t="shared" si="6"/>
        <v>2186043.2000000002</v>
      </c>
      <c r="I49" s="1">
        <f t="shared" si="6"/>
        <v>2086677.6</v>
      </c>
      <c r="J49" s="1">
        <f t="shared" si="6"/>
        <v>1987312</v>
      </c>
      <c r="K49" s="1">
        <f t="shared" si="6"/>
        <v>1887946.4000000001</v>
      </c>
      <c r="L49" s="1">
        <f t="shared" si="6"/>
        <v>1788580.8</v>
      </c>
      <c r="M49" s="1">
        <f t="shared" si="6"/>
        <v>1689215.2</v>
      </c>
      <c r="N49" s="1">
        <f t="shared" si="6"/>
        <v>1589849.6</v>
      </c>
      <c r="O49" s="1"/>
    </row>
    <row r="50" spans="3:15" x14ac:dyDescent="0.25">
      <c r="C50" s="1" t="s">
        <v>36</v>
      </c>
      <c r="D50" s="1"/>
      <c r="E50" s="1">
        <f>E41</f>
        <v>1209996</v>
      </c>
      <c r="F50" s="1">
        <f t="shared" ref="F50:N50" si="7">E50*(1+$C$6)</f>
        <v>1240245.8999999999</v>
      </c>
      <c r="G50" s="1">
        <f t="shared" si="7"/>
        <v>1271252.0474999999</v>
      </c>
      <c r="H50" s="1">
        <f t="shared" si="7"/>
        <v>1303033.3486874998</v>
      </c>
      <c r="I50" s="1">
        <f t="shared" si="7"/>
        <v>1335609.1824046872</v>
      </c>
      <c r="J50" s="1">
        <f t="shared" si="7"/>
        <v>1368999.4119648042</v>
      </c>
      <c r="K50" s="1">
        <f t="shared" si="7"/>
        <v>1403224.3972639241</v>
      </c>
      <c r="L50" s="1">
        <f t="shared" si="7"/>
        <v>1438305.0071955221</v>
      </c>
      <c r="M50" s="1">
        <f t="shared" si="7"/>
        <v>1474262.6323754101</v>
      </c>
      <c r="N50" s="1">
        <f t="shared" si="7"/>
        <v>1511119.1981847952</v>
      </c>
      <c r="O50" s="1"/>
    </row>
    <row r="51" spans="3:15" x14ac:dyDescent="0.25">
      <c r="C51" s="1" t="s">
        <v>54</v>
      </c>
      <c r="D51" s="1"/>
      <c r="E51" s="1">
        <f>SUM(E48:E50)</f>
        <v>6178276</v>
      </c>
      <c r="F51" s="1">
        <f t="shared" ref="F51:N51" si="8">SUM(F48:F50)</f>
        <v>6109160.3000000007</v>
      </c>
      <c r="G51" s="1">
        <f t="shared" si="8"/>
        <v>6040800.8475000001</v>
      </c>
      <c r="H51" s="1">
        <f t="shared" si="8"/>
        <v>5973216.5486874999</v>
      </c>
      <c r="I51" s="1">
        <f t="shared" si="8"/>
        <v>5906426.7824046873</v>
      </c>
      <c r="J51" s="1">
        <f t="shared" si="8"/>
        <v>5840451.4119648039</v>
      </c>
      <c r="K51" s="1">
        <f t="shared" si="8"/>
        <v>5775310.797263924</v>
      </c>
      <c r="L51" s="1">
        <f t="shared" si="8"/>
        <v>5711025.8071955219</v>
      </c>
      <c r="M51" s="1">
        <f t="shared" si="8"/>
        <v>5647617.83237541</v>
      </c>
      <c r="N51" s="1">
        <f t="shared" si="8"/>
        <v>5585108.7981847953</v>
      </c>
      <c r="O51" s="1">
        <f>SUM(E51:N51)</f>
        <v>58767395.125576638</v>
      </c>
    </row>
    <row r="52" spans="3:15" x14ac:dyDescent="0.25">
      <c r="C52" s="1"/>
    </row>
    <row r="53" spans="3:15" x14ac:dyDescent="0.25">
      <c r="C53" s="17" t="s">
        <v>51</v>
      </c>
    </row>
    <row r="54" spans="3:15" x14ac:dyDescent="0.25">
      <c r="C54" s="1" t="s">
        <v>34</v>
      </c>
      <c r="D54" s="5">
        <f>D42</f>
        <v>76095690</v>
      </c>
      <c r="E54" s="1">
        <f>D54-E55</f>
        <v>73051862.400000006</v>
      </c>
      <c r="F54" s="1">
        <f t="shared" ref="F54:N54" si="9">E54-F55</f>
        <v>70008034.800000012</v>
      </c>
      <c r="G54" s="1">
        <f t="shared" si="9"/>
        <v>66964207.20000001</v>
      </c>
      <c r="H54" s="1">
        <f t="shared" si="9"/>
        <v>63920379.600000009</v>
      </c>
      <c r="I54" s="1">
        <f t="shared" si="9"/>
        <v>60876552.000000007</v>
      </c>
      <c r="J54" s="1">
        <f t="shared" si="9"/>
        <v>57832724.400000006</v>
      </c>
      <c r="K54" s="1">
        <f t="shared" si="9"/>
        <v>54788896.800000004</v>
      </c>
      <c r="L54" s="1">
        <f t="shared" si="9"/>
        <v>51745069.200000003</v>
      </c>
      <c r="M54" s="1">
        <f t="shared" si="9"/>
        <v>48701241.600000001</v>
      </c>
      <c r="N54" s="1">
        <f t="shared" si="9"/>
        <v>45657414</v>
      </c>
      <c r="O54" s="1"/>
    </row>
    <row r="55" spans="3:15" x14ac:dyDescent="0.25">
      <c r="C55" s="1" t="s">
        <v>35</v>
      </c>
      <c r="D55" s="1"/>
      <c r="E55" s="1">
        <f>D54/25</f>
        <v>3043827.6</v>
      </c>
      <c r="F55" s="1">
        <f>E55</f>
        <v>3043827.6</v>
      </c>
      <c r="G55" s="1">
        <f t="shared" ref="G55:N55" si="10">F55</f>
        <v>3043827.6</v>
      </c>
      <c r="H55" s="1">
        <f t="shared" si="10"/>
        <v>3043827.6</v>
      </c>
      <c r="I55" s="1">
        <f t="shared" si="10"/>
        <v>3043827.6</v>
      </c>
      <c r="J55" s="1">
        <f t="shared" si="10"/>
        <v>3043827.6</v>
      </c>
      <c r="K55" s="1">
        <f t="shared" si="10"/>
        <v>3043827.6</v>
      </c>
      <c r="L55" s="1">
        <f t="shared" si="10"/>
        <v>3043827.6</v>
      </c>
      <c r="M55" s="1">
        <f t="shared" si="10"/>
        <v>3043827.6</v>
      </c>
      <c r="N55" s="1">
        <f t="shared" si="10"/>
        <v>3043827.6</v>
      </c>
      <c r="O55" s="1"/>
    </row>
    <row r="56" spans="3:15" x14ac:dyDescent="0.25">
      <c r="C56" s="1" t="s">
        <v>3</v>
      </c>
      <c r="D56" s="1"/>
      <c r="E56" s="1">
        <f t="shared" ref="E56:N56" si="11">D54*$C$5</f>
        <v>3043827.6</v>
      </c>
      <c r="F56" s="1">
        <f t="shared" si="11"/>
        <v>2922074.4960000003</v>
      </c>
      <c r="G56" s="1">
        <f t="shared" si="11"/>
        <v>2800321.3920000005</v>
      </c>
      <c r="H56" s="1">
        <f t="shared" si="11"/>
        <v>2678568.2880000006</v>
      </c>
      <c r="I56" s="1">
        <f t="shared" si="11"/>
        <v>2556815.1840000004</v>
      </c>
      <c r="J56" s="1">
        <f t="shared" si="11"/>
        <v>2435062.0800000005</v>
      </c>
      <c r="K56" s="1">
        <f t="shared" si="11"/>
        <v>2313308.9760000003</v>
      </c>
      <c r="L56" s="1">
        <f t="shared" si="11"/>
        <v>2191555.8720000004</v>
      </c>
      <c r="M56" s="1">
        <f t="shared" si="11"/>
        <v>2069802.7680000002</v>
      </c>
      <c r="N56" s="1">
        <f t="shared" si="11"/>
        <v>1948049.6640000001</v>
      </c>
      <c r="O56" s="1"/>
    </row>
    <row r="57" spans="3:15" x14ac:dyDescent="0.25">
      <c r="C57" s="1" t="s">
        <v>36</v>
      </c>
      <c r="D57" s="1"/>
      <c r="E57" s="1">
        <f>E42</f>
        <v>2443751.5</v>
      </c>
      <c r="F57" s="1">
        <f t="shared" ref="F57:N57" si="12">E57*(1+$C$6)</f>
        <v>2504845.2874999996</v>
      </c>
      <c r="G57" s="1">
        <f t="shared" si="12"/>
        <v>2567466.4196874993</v>
      </c>
      <c r="H57" s="1">
        <f t="shared" si="12"/>
        <v>2631653.0801796867</v>
      </c>
      <c r="I57" s="1">
        <f t="shared" si="12"/>
        <v>2697444.4071841785</v>
      </c>
      <c r="J57" s="1">
        <f t="shared" si="12"/>
        <v>2764880.5173637825</v>
      </c>
      <c r="K57" s="1">
        <f t="shared" si="12"/>
        <v>2834002.5302978768</v>
      </c>
      <c r="L57" s="1">
        <f t="shared" si="12"/>
        <v>2904852.5935553233</v>
      </c>
      <c r="M57" s="1">
        <f t="shared" si="12"/>
        <v>2977473.9083942063</v>
      </c>
      <c r="N57" s="1">
        <f t="shared" si="12"/>
        <v>3051910.7561040614</v>
      </c>
      <c r="O57" s="1"/>
    </row>
    <row r="58" spans="3:15" x14ac:dyDescent="0.25">
      <c r="C58" s="1" t="s">
        <v>54</v>
      </c>
      <c r="D58" s="1"/>
      <c r="E58" s="1">
        <f>SUM(E55:E57)</f>
        <v>8531406.6999999993</v>
      </c>
      <c r="F58" s="1">
        <f t="shared" ref="F58:N58" si="13">SUM(F55:F57)</f>
        <v>8470747.3835000005</v>
      </c>
      <c r="G58" s="1">
        <f t="shared" si="13"/>
        <v>8411615.4116875008</v>
      </c>
      <c r="H58" s="1">
        <f t="shared" si="13"/>
        <v>8354048.9681796869</v>
      </c>
      <c r="I58" s="1">
        <f t="shared" si="13"/>
        <v>8298087.191184178</v>
      </c>
      <c r="J58" s="1">
        <f t="shared" si="13"/>
        <v>8243770.1973637827</v>
      </c>
      <c r="K58" s="1">
        <f t="shared" si="13"/>
        <v>8191139.1062978767</v>
      </c>
      <c r="L58" s="1">
        <f t="shared" si="13"/>
        <v>8140236.0655553248</v>
      </c>
      <c r="M58" s="1">
        <f t="shared" si="13"/>
        <v>8091104.276394207</v>
      </c>
      <c r="N58" s="1">
        <f t="shared" si="13"/>
        <v>8043788.0201040618</v>
      </c>
      <c r="O58" s="1">
        <f>SUM(E58:N58)</f>
        <v>82775943.320266634</v>
      </c>
    </row>
    <row r="59" spans="3:15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3:15" x14ac:dyDescent="0.25">
      <c r="C60" s="17" t="s">
        <v>52</v>
      </c>
    </row>
    <row r="61" spans="3:15" x14ac:dyDescent="0.25">
      <c r="C61" s="1" t="s">
        <v>34</v>
      </c>
      <c r="D61" s="5">
        <f>D43</f>
        <v>41761107.434476279</v>
      </c>
      <c r="E61" s="1">
        <f>D61-E62</f>
        <v>40090663.137097225</v>
      </c>
      <c r="F61" s="1">
        <f t="shared" ref="F61:N61" si="14">E61-F62</f>
        <v>38420218.83971817</v>
      </c>
      <c r="G61" s="1">
        <f t="shared" si="14"/>
        <v>36749774.542339116</v>
      </c>
      <c r="H61" s="1">
        <f t="shared" si="14"/>
        <v>35079330.244960062</v>
      </c>
      <c r="I61" s="1">
        <f t="shared" si="14"/>
        <v>33408885.947581012</v>
      </c>
      <c r="J61" s="1">
        <f t="shared" si="14"/>
        <v>31738441.650201961</v>
      </c>
      <c r="K61" s="1">
        <f t="shared" si="14"/>
        <v>30067997.352822911</v>
      </c>
      <c r="L61" s="1">
        <f t="shared" si="14"/>
        <v>28397553.055443861</v>
      </c>
      <c r="M61" s="1">
        <f t="shared" si="14"/>
        <v>26727108.75806481</v>
      </c>
      <c r="N61" s="1">
        <f t="shared" si="14"/>
        <v>25056664.46068576</v>
      </c>
      <c r="O61" s="1"/>
    </row>
    <row r="62" spans="3:15" x14ac:dyDescent="0.25">
      <c r="C62" s="1" t="s">
        <v>35</v>
      </c>
      <c r="D62" s="1"/>
      <c r="E62" s="1">
        <f>D61/25</f>
        <v>1670444.2973790511</v>
      </c>
      <c r="F62" s="1">
        <f>E62</f>
        <v>1670444.2973790511</v>
      </c>
      <c r="G62" s="1">
        <f t="shared" ref="G62:N62" si="15">F62</f>
        <v>1670444.2973790511</v>
      </c>
      <c r="H62" s="1">
        <f t="shared" si="15"/>
        <v>1670444.2973790511</v>
      </c>
      <c r="I62" s="1">
        <f t="shared" si="15"/>
        <v>1670444.2973790511</v>
      </c>
      <c r="J62" s="1">
        <f t="shared" si="15"/>
        <v>1670444.2973790511</v>
      </c>
      <c r="K62" s="1">
        <f t="shared" si="15"/>
        <v>1670444.2973790511</v>
      </c>
      <c r="L62" s="1">
        <f t="shared" si="15"/>
        <v>1670444.2973790511</v>
      </c>
      <c r="M62" s="1">
        <f t="shared" si="15"/>
        <v>1670444.2973790511</v>
      </c>
      <c r="N62" s="1">
        <f t="shared" si="15"/>
        <v>1670444.2973790511</v>
      </c>
      <c r="O62" s="1"/>
    </row>
    <row r="63" spans="3:15" x14ac:dyDescent="0.25">
      <c r="C63" s="1" t="s">
        <v>3</v>
      </c>
      <c r="D63" s="1"/>
      <c r="E63" s="1">
        <f t="shared" ref="E63:N63" si="16">D61*$C$5</f>
        <v>1670444.2973790511</v>
      </c>
      <c r="F63" s="1">
        <f t="shared" si="16"/>
        <v>1603626.525483889</v>
      </c>
      <c r="G63" s="1">
        <f t="shared" si="16"/>
        <v>1536808.7535887267</v>
      </c>
      <c r="H63" s="1">
        <f t="shared" si="16"/>
        <v>1469990.9816935647</v>
      </c>
      <c r="I63" s="1">
        <f t="shared" si="16"/>
        <v>1403173.2097984026</v>
      </c>
      <c r="J63" s="1">
        <f t="shared" si="16"/>
        <v>1336355.4379032406</v>
      </c>
      <c r="K63" s="1">
        <f t="shared" si="16"/>
        <v>1269537.6660080785</v>
      </c>
      <c r="L63" s="1">
        <f t="shared" si="16"/>
        <v>1202719.8941129164</v>
      </c>
      <c r="M63" s="1">
        <f t="shared" si="16"/>
        <v>1135902.1222177544</v>
      </c>
      <c r="N63" s="1">
        <f t="shared" si="16"/>
        <v>1069084.3503225925</v>
      </c>
      <c r="O63" s="1"/>
    </row>
    <row r="64" spans="3:15" x14ac:dyDescent="0.25">
      <c r="C64" s="1" t="s">
        <v>36</v>
      </c>
      <c r="D64" s="1"/>
      <c r="E64" s="1">
        <f>E43</f>
        <v>2599752.9</v>
      </c>
      <c r="F64" s="1">
        <f t="shared" ref="F64:N64" si="17">E64*(1+$C$6)</f>
        <v>2664746.7224999997</v>
      </c>
      <c r="G64" s="1">
        <f t="shared" si="17"/>
        <v>2731365.3905624994</v>
      </c>
      <c r="H64" s="1">
        <f t="shared" si="17"/>
        <v>2799649.5253265616</v>
      </c>
      <c r="I64" s="1">
        <f t="shared" si="17"/>
        <v>2869640.7634597253</v>
      </c>
      <c r="J64" s="1">
        <f t="shared" si="17"/>
        <v>2941381.782546218</v>
      </c>
      <c r="K64" s="1">
        <f t="shared" si="17"/>
        <v>3014916.3271098733</v>
      </c>
      <c r="L64" s="1">
        <f t="shared" si="17"/>
        <v>3090289.2352876198</v>
      </c>
      <c r="M64" s="1">
        <f t="shared" si="17"/>
        <v>3167546.4661698099</v>
      </c>
      <c r="N64" s="1">
        <f t="shared" si="17"/>
        <v>3246735.127824055</v>
      </c>
      <c r="O64" s="1"/>
    </row>
    <row r="65" spans="3:15" x14ac:dyDescent="0.25">
      <c r="C65" s="1" t="s">
        <v>54</v>
      </c>
      <c r="D65" s="1"/>
      <c r="E65" s="1">
        <f>SUM(E62:E64)</f>
        <v>5940641.4947581021</v>
      </c>
      <c r="F65" s="1">
        <f t="shared" ref="F65:N65" si="18">SUM(F62:F64)</f>
        <v>5938817.5453629401</v>
      </c>
      <c r="G65" s="1">
        <f t="shared" si="18"/>
        <v>5938618.441530278</v>
      </c>
      <c r="H65" s="1">
        <f t="shared" si="18"/>
        <v>5940084.8043991774</v>
      </c>
      <c r="I65" s="1">
        <f t="shared" si="18"/>
        <v>5943258.2706371788</v>
      </c>
      <c r="J65" s="1">
        <f t="shared" si="18"/>
        <v>5948181.5178285092</v>
      </c>
      <c r="K65" s="1">
        <f t="shared" si="18"/>
        <v>5954898.2904970031</v>
      </c>
      <c r="L65" s="1">
        <f t="shared" si="18"/>
        <v>5963453.4267795868</v>
      </c>
      <c r="M65" s="1">
        <f t="shared" si="18"/>
        <v>5973892.8857666152</v>
      </c>
      <c r="N65" s="1">
        <f t="shared" si="18"/>
        <v>5986263.7755256984</v>
      </c>
      <c r="O65" s="1">
        <f>SUM(E65:N65)</f>
        <v>59528110.453085095</v>
      </c>
    </row>
    <row r="66" spans="3:15" x14ac:dyDescent="0.25">
      <c r="C66" s="1"/>
    </row>
    <row r="67" spans="3:15" x14ac:dyDescent="0.25">
      <c r="C67" s="17" t="s">
        <v>59</v>
      </c>
    </row>
    <row r="68" spans="3:15" x14ac:dyDescent="0.25">
      <c r="C68" s="6" t="s">
        <v>17</v>
      </c>
      <c r="D68" s="6" t="s">
        <v>37</v>
      </c>
      <c r="E68" s="7" t="s">
        <v>24</v>
      </c>
      <c r="F68" s="7" t="s">
        <v>25</v>
      </c>
      <c r="G68" s="7" t="s">
        <v>26</v>
      </c>
      <c r="H68" s="7" t="s">
        <v>27</v>
      </c>
      <c r="I68" s="7" t="s">
        <v>28</v>
      </c>
      <c r="J68" s="7" t="s">
        <v>29</v>
      </c>
      <c r="K68" s="7" t="s">
        <v>30</v>
      </c>
      <c r="L68" s="7" t="s">
        <v>31</v>
      </c>
      <c r="M68" s="7" t="s">
        <v>32</v>
      </c>
      <c r="N68" s="7" t="s">
        <v>33</v>
      </c>
      <c r="O68" s="7" t="s">
        <v>38</v>
      </c>
    </row>
    <row r="69" spans="3:15" x14ac:dyDescent="0.25">
      <c r="C69" s="6" t="s">
        <v>20</v>
      </c>
      <c r="D69" s="8">
        <f>D41/1000</f>
        <v>62103.5</v>
      </c>
      <c r="E69" s="8">
        <f t="shared" ref="E69:N69" si="19">E51/1000</f>
        <v>6178.2759999999998</v>
      </c>
      <c r="F69" s="8">
        <f t="shared" si="19"/>
        <v>6109.1603000000005</v>
      </c>
      <c r="G69" s="8">
        <f t="shared" si="19"/>
        <v>6040.8008475000006</v>
      </c>
      <c r="H69" s="8">
        <f t="shared" si="19"/>
        <v>5973.2165486875001</v>
      </c>
      <c r="I69" s="8">
        <f t="shared" si="19"/>
        <v>5906.4267824046874</v>
      </c>
      <c r="J69" s="8">
        <f t="shared" si="19"/>
        <v>5840.4514119648038</v>
      </c>
      <c r="K69" s="8">
        <f t="shared" si="19"/>
        <v>5775.3107972639236</v>
      </c>
      <c r="L69" s="8">
        <f t="shared" si="19"/>
        <v>5711.0258071955222</v>
      </c>
      <c r="M69" s="8">
        <f t="shared" si="19"/>
        <v>5647.6178323754102</v>
      </c>
      <c r="N69" s="8">
        <f t="shared" si="19"/>
        <v>5585.108798184795</v>
      </c>
      <c r="O69" s="8">
        <f>SUM(E69:N69)</f>
        <v>58767.395125576659</v>
      </c>
    </row>
    <row r="70" spans="3:15" x14ac:dyDescent="0.25">
      <c r="C70" s="6" t="s">
        <v>21</v>
      </c>
      <c r="D70" s="8">
        <f t="shared" ref="D70:D71" si="20">D42/1000</f>
        <v>76095.69</v>
      </c>
      <c r="E70" s="8">
        <f t="shared" ref="E70:N70" si="21">E58/1000</f>
        <v>8531.4066999999995</v>
      </c>
      <c r="F70" s="8">
        <f t="shared" si="21"/>
        <v>8470.7473835000001</v>
      </c>
      <c r="G70" s="8">
        <f t="shared" si="21"/>
        <v>8411.6154116875005</v>
      </c>
      <c r="H70" s="8">
        <f t="shared" si="21"/>
        <v>8354.0489681796862</v>
      </c>
      <c r="I70" s="8">
        <f t="shared" si="21"/>
        <v>8298.0871911841787</v>
      </c>
      <c r="J70" s="8">
        <f t="shared" si="21"/>
        <v>8243.7701973637832</v>
      </c>
      <c r="K70" s="8">
        <f t="shared" si="21"/>
        <v>8191.1391062978764</v>
      </c>
      <c r="L70" s="8">
        <f t="shared" si="21"/>
        <v>8140.2360655553248</v>
      </c>
      <c r="M70" s="8">
        <f t="shared" si="21"/>
        <v>8091.1042763942069</v>
      </c>
      <c r="N70" s="8">
        <f t="shared" si="21"/>
        <v>8043.7880201040616</v>
      </c>
      <c r="O70" s="8">
        <f>SUM(E70:N70)</f>
        <v>82775.943320266611</v>
      </c>
    </row>
    <row r="71" spans="3:15" x14ac:dyDescent="0.25">
      <c r="C71" s="6" t="s">
        <v>22</v>
      </c>
      <c r="D71" s="8">
        <f t="shared" si="20"/>
        <v>41761.107434476282</v>
      </c>
      <c r="E71" s="8">
        <f t="shared" ref="E71:N71" si="22">E65/1000</f>
        <v>5940.6414947581025</v>
      </c>
      <c r="F71" s="8">
        <f t="shared" si="22"/>
        <v>5938.8175453629401</v>
      </c>
      <c r="G71" s="8">
        <f t="shared" si="22"/>
        <v>5938.6184415302778</v>
      </c>
      <c r="H71" s="8">
        <f t="shared" si="22"/>
        <v>5940.0848043991773</v>
      </c>
      <c r="I71" s="8">
        <f t="shared" si="22"/>
        <v>5943.2582706371786</v>
      </c>
      <c r="J71" s="8">
        <f t="shared" si="22"/>
        <v>5948.1815178285096</v>
      </c>
      <c r="K71" s="8">
        <f t="shared" si="22"/>
        <v>5954.8982904970035</v>
      </c>
      <c r="L71" s="8">
        <f t="shared" si="22"/>
        <v>5963.4534267795871</v>
      </c>
      <c r="M71" s="8">
        <f t="shared" si="22"/>
        <v>5973.8928857666151</v>
      </c>
      <c r="N71" s="8">
        <f t="shared" si="22"/>
        <v>5986.2637755256983</v>
      </c>
      <c r="O71" s="8">
        <f>SUM(E71:N71)</f>
        <v>59528.110453085101</v>
      </c>
    </row>
    <row r="72" spans="3:15" x14ac:dyDescent="0.25">
      <c r="C72" s="9" t="s">
        <v>39</v>
      </c>
      <c r="D72" s="8"/>
      <c r="E72" s="8">
        <f>-E71+E69</f>
        <v>237.63450524189739</v>
      </c>
      <c r="F72" s="8">
        <f t="shared" ref="F72:N72" si="23">-F71+F69</f>
        <v>170.34275463706035</v>
      </c>
      <c r="G72" s="8">
        <f t="shared" si="23"/>
        <v>102.18240596972282</v>
      </c>
      <c r="H72" s="8">
        <f t="shared" si="23"/>
        <v>33.131744288322807</v>
      </c>
      <c r="I72" s="8">
        <f t="shared" si="23"/>
        <v>-36.831488232491211</v>
      </c>
      <c r="J72" s="8">
        <f t="shared" si="23"/>
        <v>-107.73010586370583</v>
      </c>
      <c r="K72" s="8">
        <f t="shared" si="23"/>
        <v>-179.58749323307984</v>
      </c>
      <c r="L72" s="8">
        <f t="shared" si="23"/>
        <v>-252.42761958406481</v>
      </c>
      <c r="M72" s="8">
        <f t="shared" si="23"/>
        <v>-326.27505339120489</v>
      </c>
      <c r="N72" s="8">
        <f t="shared" si="23"/>
        <v>-401.15497734090332</v>
      </c>
      <c r="O72" s="8">
        <f>SUM(E72:N72)</f>
        <v>-760.71532750844653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A5804-23D9-44F2-8F31-8D6C0B63AB9E}">
  <dimension ref="A1:O73"/>
  <sheetViews>
    <sheetView topLeftCell="A36" workbookViewId="0">
      <selection activeCell="O55" sqref="O55"/>
    </sheetView>
  </sheetViews>
  <sheetFormatPr baseColWidth="10" defaultRowHeight="15" x14ac:dyDescent="0.25"/>
  <cols>
    <col min="1" max="1" width="3.140625" customWidth="1"/>
    <col min="2" max="2" width="28.42578125" customWidth="1"/>
  </cols>
  <sheetData>
    <row r="1" spans="1:5" ht="26.25" x14ac:dyDescent="0.4">
      <c r="A1" s="12" t="s">
        <v>53</v>
      </c>
      <c r="E1" s="1"/>
    </row>
    <row r="3" spans="1:5" ht="18.75" x14ac:dyDescent="0.3">
      <c r="A3" s="13" t="s">
        <v>42</v>
      </c>
    </row>
    <row r="4" spans="1:5" x14ac:dyDescent="0.25">
      <c r="D4" t="s">
        <v>44</v>
      </c>
    </row>
    <row r="5" spans="1:5" x14ac:dyDescent="0.25">
      <c r="B5" t="s">
        <v>3</v>
      </c>
      <c r="C5" s="10">
        <v>0.04</v>
      </c>
      <c r="D5" t="s">
        <v>43</v>
      </c>
    </row>
    <row r="6" spans="1:5" x14ac:dyDescent="0.25">
      <c r="B6" t="s">
        <v>5</v>
      </c>
      <c r="C6" s="10">
        <v>2.5000000000000001E-2</v>
      </c>
      <c r="D6" t="s">
        <v>43</v>
      </c>
    </row>
    <row r="7" spans="1:5" x14ac:dyDescent="0.25">
      <c r="E7" s="1"/>
    </row>
    <row r="8" spans="1:5" x14ac:dyDescent="0.25">
      <c r="B8" s="11" t="s">
        <v>0</v>
      </c>
      <c r="E8" s="1"/>
    </row>
    <row r="9" spans="1:5" x14ac:dyDescent="0.25">
      <c r="B9" t="s">
        <v>58</v>
      </c>
      <c r="C9" s="1">
        <v>1006.5</v>
      </c>
      <c r="D9" t="s">
        <v>2</v>
      </c>
    </row>
    <row r="10" spans="1:5" x14ac:dyDescent="0.25">
      <c r="B10" t="s">
        <v>4</v>
      </c>
      <c r="C10" s="1">
        <v>1064.5</v>
      </c>
      <c r="D10" t="s">
        <v>2</v>
      </c>
    </row>
    <row r="11" spans="1:5" x14ac:dyDescent="0.25">
      <c r="B11" t="s">
        <v>6</v>
      </c>
      <c r="C11" s="1">
        <v>172.1</v>
      </c>
      <c r="D11" t="s">
        <v>2</v>
      </c>
    </row>
    <row r="12" spans="1:5" x14ac:dyDescent="0.25">
      <c r="B12" t="s">
        <v>7</v>
      </c>
      <c r="C12" s="1">
        <v>1044</v>
      </c>
      <c r="D12" t="s">
        <v>2</v>
      </c>
    </row>
    <row r="13" spans="1:5" x14ac:dyDescent="0.25">
      <c r="B13" t="s">
        <v>8</v>
      </c>
      <c r="C13" s="1">
        <v>250</v>
      </c>
      <c r="D13" t="s">
        <v>2</v>
      </c>
    </row>
    <row r="14" spans="1:5" x14ac:dyDescent="0.25">
      <c r="C14" s="1"/>
    </row>
    <row r="15" spans="1:5" x14ac:dyDescent="0.25">
      <c r="B15" s="11" t="s">
        <v>9</v>
      </c>
      <c r="C15" s="1"/>
    </row>
    <row r="16" spans="1:5" x14ac:dyDescent="0.25">
      <c r="B16" t="s">
        <v>4</v>
      </c>
      <c r="C16" s="1">
        <v>13024440</v>
      </c>
      <c r="D16" t="s">
        <v>10</v>
      </c>
    </row>
    <row r="17" spans="2:8" x14ac:dyDescent="0.25">
      <c r="B17" t="s">
        <v>64</v>
      </c>
      <c r="C17" s="1">
        <f>C16/C10</f>
        <v>12235.26538280883</v>
      </c>
      <c r="D17" t="s">
        <v>11</v>
      </c>
    </row>
    <row r="18" spans="2:8" x14ac:dyDescent="0.25">
      <c r="C18" s="1"/>
    </row>
    <row r="19" spans="2:8" x14ac:dyDescent="0.25">
      <c r="B19" s="11" t="s">
        <v>45</v>
      </c>
      <c r="C19" s="1"/>
    </row>
    <row r="20" spans="2:8" x14ac:dyDescent="0.25">
      <c r="B20" t="s">
        <v>12</v>
      </c>
      <c r="C20" s="1">
        <v>500</v>
      </c>
      <c r="D20" t="s">
        <v>11</v>
      </c>
    </row>
    <row r="21" spans="2:8" x14ac:dyDescent="0.25">
      <c r="C21" s="1"/>
    </row>
    <row r="22" spans="2:8" x14ac:dyDescent="0.25">
      <c r="B22" t="s">
        <v>62</v>
      </c>
      <c r="C22" s="1">
        <v>47000</v>
      </c>
      <c r="D22" t="s">
        <v>11</v>
      </c>
      <c r="F22" s="16" t="s">
        <v>60</v>
      </c>
      <c r="G22" s="1">
        <f>(C22*C12+C23+C24)/C12</f>
        <v>58494.252873563215</v>
      </c>
      <c r="H22" t="s">
        <v>11</v>
      </c>
    </row>
    <row r="23" spans="2:8" x14ac:dyDescent="0.25">
      <c r="B23" t="s">
        <v>13</v>
      </c>
      <c r="C23" s="1">
        <v>4000000</v>
      </c>
      <c r="D23" t="s">
        <v>10</v>
      </c>
    </row>
    <row r="24" spans="2:8" x14ac:dyDescent="0.25">
      <c r="B24" t="s">
        <v>61</v>
      </c>
      <c r="C24" s="1">
        <v>8000000</v>
      </c>
      <c r="D24" t="s">
        <v>10</v>
      </c>
    </row>
    <row r="25" spans="2:8" x14ac:dyDescent="0.25">
      <c r="C25" s="1"/>
    </row>
    <row r="26" spans="2:8" x14ac:dyDescent="0.25">
      <c r="B26" t="s">
        <v>14</v>
      </c>
      <c r="C26" s="1">
        <v>1159</v>
      </c>
      <c r="D26" t="s">
        <v>15</v>
      </c>
    </row>
    <row r="27" spans="2:8" x14ac:dyDescent="0.25">
      <c r="C27" s="1"/>
    </row>
    <row r="28" spans="2:8" x14ac:dyDescent="0.25">
      <c r="B28" s="11" t="s">
        <v>65</v>
      </c>
      <c r="C28" s="1"/>
    </row>
    <row r="29" spans="2:8" x14ac:dyDescent="0.25">
      <c r="B29" t="s">
        <v>1</v>
      </c>
      <c r="C29" s="1">
        <f>130*C22</f>
        <v>6110000</v>
      </c>
      <c r="D29" t="s">
        <v>10</v>
      </c>
    </row>
    <row r="30" spans="2:8" x14ac:dyDescent="0.25">
      <c r="B30" t="s">
        <v>4</v>
      </c>
      <c r="C30" s="1">
        <f>180*C22</f>
        <v>8460000</v>
      </c>
      <c r="D30" t="s">
        <v>10</v>
      </c>
    </row>
    <row r="31" spans="2:8" x14ac:dyDescent="0.25">
      <c r="B31" t="s">
        <v>6</v>
      </c>
      <c r="C31" s="1">
        <f>40*C22</f>
        <v>1880000</v>
      </c>
      <c r="D31" t="s">
        <v>10</v>
      </c>
    </row>
    <row r="32" spans="2:8" x14ac:dyDescent="0.25">
      <c r="E32" s="1"/>
    </row>
    <row r="33" spans="1:15" ht="30" x14ac:dyDescent="0.25">
      <c r="B33" s="11" t="s">
        <v>48</v>
      </c>
      <c r="C33" s="14" t="s">
        <v>47</v>
      </c>
      <c r="D33" s="15" t="s">
        <v>18</v>
      </c>
      <c r="E33" s="15" t="s">
        <v>19</v>
      </c>
      <c r="F33" s="14" t="s">
        <v>63</v>
      </c>
    </row>
    <row r="34" spans="1:15" x14ac:dyDescent="0.25">
      <c r="B34" t="s">
        <v>20</v>
      </c>
      <c r="C34">
        <v>170</v>
      </c>
      <c r="D34" s="1">
        <f>C12</f>
        <v>1044</v>
      </c>
      <c r="E34" s="1">
        <f>C34+D34</f>
        <v>1214</v>
      </c>
      <c r="F34" s="1">
        <f>C9+C10</f>
        <v>2071</v>
      </c>
    </row>
    <row r="35" spans="1:15" x14ac:dyDescent="0.25">
      <c r="B35" t="s">
        <v>21</v>
      </c>
      <c r="C35" s="1">
        <v>538</v>
      </c>
      <c r="D35" s="1">
        <f>C12</f>
        <v>1044</v>
      </c>
      <c r="E35" s="1">
        <f t="shared" ref="E35:E36" si="0">C35+D35</f>
        <v>1582</v>
      </c>
      <c r="F35" s="1">
        <f>C10-C35+C9</f>
        <v>1533</v>
      </c>
      <c r="H35" s="1"/>
    </row>
    <row r="36" spans="1:15" x14ac:dyDescent="0.25">
      <c r="B36" t="s">
        <v>22</v>
      </c>
      <c r="C36" s="1">
        <f>C9+C11+C10-C35-C13</f>
        <v>1455.1</v>
      </c>
      <c r="D36" s="1">
        <f>180</f>
        <v>180</v>
      </c>
      <c r="E36" s="1">
        <f t="shared" si="0"/>
        <v>1635.1</v>
      </c>
      <c r="F36" s="1">
        <f>C13+C10-C35</f>
        <v>776.5</v>
      </c>
    </row>
    <row r="37" spans="1:15" x14ac:dyDescent="0.25">
      <c r="E37" s="1"/>
    </row>
    <row r="38" spans="1:15" ht="18.75" x14ac:dyDescent="0.3">
      <c r="A38" s="13" t="s">
        <v>46</v>
      </c>
      <c r="C38" s="1"/>
    </row>
    <row r="40" spans="1:15" x14ac:dyDescent="0.25">
      <c r="B40" s="11"/>
      <c r="C40" s="1"/>
      <c r="D40" s="2" t="s">
        <v>23</v>
      </c>
      <c r="E40" s="3" t="s">
        <v>24</v>
      </c>
      <c r="F40" s="2" t="s">
        <v>25</v>
      </c>
      <c r="G40" s="2" t="s">
        <v>26</v>
      </c>
      <c r="H40" s="2" t="s">
        <v>27</v>
      </c>
      <c r="I40" s="2" t="s">
        <v>28</v>
      </c>
      <c r="J40" s="2" t="s">
        <v>29</v>
      </c>
      <c r="K40" s="2" t="s">
        <v>30</v>
      </c>
      <c r="L40" s="2" t="s">
        <v>31</v>
      </c>
      <c r="M40" s="2" t="s">
        <v>32</v>
      </c>
      <c r="N40" s="2" t="s">
        <v>33</v>
      </c>
      <c r="O40" s="2"/>
    </row>
    <row r="41" spans="1:15" x14ac:dyDescent="0.25">
      <c r="C41" s="16" t="s">
        <v>55</v>
      </c>
      <c r="D41" s="4">
        <f>C22*C12+C23+C24+C20*(C10+C9)</f>
        <v>62103500</v>
      </c>
      <c r="E41" s="5">
        <f>$E34*$C$26</f>
        <v>1407026</v>
      </c>
      <c r="F41" s="5">
        <f t="shared" ref="E41:N43" si="1">$E34*$C$26</f>
        <v>1407026</v>
      </c>
      <c r="G41" s="5">
        <f t="shared" si="1"/>
        <v>1407026</v>
      </c>
      <c r="H41" s="5">
        <f t="shared" si="1"/>
        <v>1407026</v>
      </c>
      <c r="I41" s="5">
        <f t="shared" si="1"/>
        <v>1407026</v>
      </c>
      <c r="J41" s="5">
        <f t="shared" si="1"/>
        <v>1407026</v>
      </c>
      <c r="K41" s="5">
        <f t="shared" si="1"/>
        <v>1407026</v>
      </c>
      <c r="L41" s="5">
        <f t="shared" si="1"/>
        <v>1407026</v>
      </c>
      <c r="M41" s="5">
        <f t="shared" si="1"/>
        <v>1407026</v>
      </c>
      <c r="N41" s="5">
        <f t="shared" si="1"/>
        <v>1407026</v>
      </c>
      <c r="O41" s="4"/>
    </row>
    <row r="42" spans="1:15" x14ac:dyDescent="0.25">
      <c r="C42" s="16" t="s">
        <v>56</v>
      </c>
      <c r="D42" s="4">
        <f>C22*D35+C23+C24+C35*C17+C30+C20*F35</f>
        <v>76877072.775951147</v>
      </c>
      <c r="E42" s="5">
        <f t="shared" si="1"/>
        <v>1833538</v>
      </c>
      <c r="F42" s="5">
        <f t="shared" si="1"/>
        <v>1833538</v>
      </c>
      <c r="G42" s="5">
        <f t="shared" si="1"/>
        <v>1833538</v>
      </c>
      <c r="H42" s="5">
        <f t="shared" si="1"/>
        <v>1833538</v>
      </c>
      <c r="I42" s="5">
        <f t="shared" si="1"/>
        <v>1833538</v>
      </c>
      <c r="J42" s="5">
        <f t="shared" si="1"/>
        <v>1833538</v>
      </c>
      <c r="K42" s="5">
        <f t="shared" si="1"/>
        <v>1833538</v>
      </c>
      <c r="L42" s="5">
        <f t="shared" si="1"/>
        <v>1833538</v>
      </c>
      <c r="M42" s="5">
        <f t="shared" si="1"/>
        <v>1833538</v>
      </c>
      <c r="N42" s="5">
        <f t="shared" si="1"/>
        <v>1833538</v>
      </c>
      <c r="O42" s="4"/>
    </row>
    <row r="43" spans="1:15" x14ac:dyDescent="0.25">
      <c r="C43" s="16" t="s">
        <v>57</v>
      </c>
      <c r="D43" s="4">
        <f>C36*C17+C29+C30+C31+C22*D36+C20*F36</f>
        <v>43101784.658525124</v>
      </c>
      <c r="E43" s="5">
        <f>$E36*$C$26</f>
        <v>1895080.9</v>
      </c>
      <c r="F43" s="5">
        <f t="shared" si="1"/>
        <v>1895080.9</v>
      </c>
      <c r="G43" s="5">
        <f t="shared" si="1"/>
        <v>1895080.9</v>
      </c>
      <c r="H43" s="5">
        <f t="shared" si="1"/>
        <v>1895080.9</v>
      </c>
      <c r="I43" s="5">
        <f t="shared" si="1"/>
        <v>1895080.9</v>
      </c>
      <c r="J43" s="5">
        <f t="shared" si="1"/>
        <v>1895080.9</v>
      </c>
      <c r="K43" s="5">
        <f t="shared" si="1"/>
        <v>1895080.9</v>
      </c>
      <c r="L43" s="5">
        <f t="shared" si="1"/>
        <v>1895080.9</v>
      </c>
      <c r="M43" s="5">
        <f t="shared" si="1"/>
        <v>1895080.9</v>
      </c>
      <c r="N43" s="5">
        <f t="shared" si="1"/>
        <v>1895080.9</v>
      </c>
      <c r="O43" s="4"/>
    </row>
    <row r="44" spans="1:15" x14ac:dyDescent="0.25">
      <c r="C44" s="1"/>
      <c r="O44" s="4"/>
    </row>
    <row r="45" spans="1:15" x14ac:dyDescent="0.25">
      <c r="B45" s="11" t="s">
        <v>49</v>
      </c>
      <c r="C45" s="1"/>
    </row>
    <row r="46" spans="1:15" x14ac:dyDescent="0.25">
      <c r="C46" s="17" t="s">
        <v>50</v>
      </c>
      <c r="E46" s="15" t="s">
        <v>24</v>
      </c>
      <c r="F46" s="18" t="s">
        <v>25</v>
      </c>
      <c r="G46" s="18" t="s">
        <v>26</v>
      </c>
      <c r="H46" s="18" t="s">
        <v>27</v>
      </c>
      <c r="I46" s="18" t="s">
        <v>28</v>
      </c>
      <c r="J46" s="18" t="s">
        <v>29</v>
      </c>
      <c r="K46" s="18" t="s">
        <v>30</v>
      </c>
      <c r="L46" s="18" t="s">
        <v>31</v>
      </c>
      <c r="M46" s="18" t="s">
        <v>32</v>
      </c>
      <c r="N46" s="18" t="s">
        <v>33</v>
      </c>
      <c r="O46" s="18" t="s">
        <v>41</v>
      </c>
    </row>
    <row r="47" spans="1:15" x14ac:dyDescent="0.25">
      <c r="B47" s="16"/>
      <c r="C47" s="1" t="s">
        <v>34</v>
      </c>
      <c r="D47" s="5">
        <f>D41</f>
        <v>62103500</v>
      </c>
      <c r="E47" s="1">
        <f>D47-E48</f>
        <v>59619360</v>
      </c>
      <c r="F47" s="1">
        <f t="shared" ref="F47:N47" si="2">E47-F48</f>
        <v>57135220</v>
      </c>
      <c r="G47" s="1">
        <f t="shared" si="2"/>
        <v>54651080</v>
      </c>
      <c r="H47" s="1">
        <f t="shared" si="2"/>
        <v>52166940</v>
      </c>
      <c r="I47" s="1">
        <f t="shared" si="2"/>
        <v>49682800</v>
      </c>
      <c r="J47" s="1">
        <f t="shared" si="2"/>
        <v>47198660</v>
      </c>
      <c r="K47" s="1">
        <f t="shared" si="2"/>
        <v>44714520</v>
      </c>
      <c r="L47" s="1">
        <f t="shared" si="2"/>
        <v>42230380</v>
      </c>
      <c r="M47" s="1">
        <f t="shared" si="2"/>
        <v>39746240</v>
      </c>
      <c r="N47" s="1">
        <f t="shared" si="2"/>
        <v>37262100</v>
      </c>
      <c r="O47" s="1"/>
    </row>
    <row r="48" spans="1:15" x14ac:dyDescent="0.25">
      <c r="C48" s="1" t="s">
        <v>66</v>
      </c>
      <c r="D48" s="1"/>
      <c r="E48" s="1">
        <f>D47/25</f>
        <v>2484140</v>
      </c>
      <c r="F48" s="1">
        <f>E48</f>
        <v>2484140</v>
      </c>
      <c r="G48" s="1">
        <f t="shared" ref="G48:N48" si="3">F48</f>
        <v>2484140</v>
      </c>
      <c r="H48" s="1">
        <f t="shared" si="3"/>
        <v>2484140</v>
      </c>
      <c r="I48" s="1">
        <f t="shared" si="3"/>
        <v>2484140</v>
      </c>
      <c r="J48" s="1">
        <f t="shared" si="3"/>
        <v>2484140</v>
      </c>
      <c r="K48" s="1">
        <f t="shared" si="3"/>
        <v>2484140</v>
      </c>
      <c r="L48" s="1">
        <f t="shared" si="3"/>
        <v>2484140</v>
      </c>
      <c r="M48" s="1">
        <f t="shared" si="3"/>
        <v>2484140</v>
      </c>
      <c r="N48" s="1">
        <f t="shared" si="3"/>
        <v>2484140</v>
      </c>
      <c r="O48" s="1"/>
    </row>
    <row r="49" spans="3:15" x14ac:dyDescent="0.25">
      <c r="C49" s="1" t="s">
        <v>3</v>
      </c>
      <c r="D49" s="1"/>
      <c r="E49" s="1">
        <f t="shared" ref="E49:N49" si="4">D47*$C$5</f>
        <v>2484140</v>
      </c>
      <c r="F49" s="1">
        <f t="shared" si="4"/>
        <v>2384774.4</v>
      </c>
      <c r="G49" s="1">
        <f t="shared" si="4"/>
        <v>2285408.8000000003</v>
      </c>
      <c r="H49" s="1">
        <f t="shared" si="4"/>
        <v>2186043.2000000002</v>
      </c>
      <c r="I49" s="1">
        <f t="shared" si="4"/>
        <v>2086677.6</v>
      </c>
      <c r="J49" s="1">
        <f t="shared" si="4"/>
        <v>1987312</v>
      </c>
      <c r="K49" s="1">
        <f t="shared" si="4"/>
        <v>1887946.4000000001</v>
      </c>
      <c r="L49" s="1">
        <f t="shared" si="4"/>
        <v>1788580.8</v>
      </c>
      <c r="M49" s="1">
        <f t="shared" si="4"/>
        <v>1689215.2</v>
      </c>
      <c r="N49" s="1">
        <f t="shared" si="4"/>
        <v>1589849.6</v>
      </c>
      <c r="O49" s="1"/>
    </row>
    <row r="50" spans="3:15" x14ac:dyDescent="0.25">
      <c r="C50" s="1" t="s">
        <v>36</v>
      </c>
      <c r="D50" s="1"/>
      <c r="E50" s="1">
        <f>E41</f>
        <v>1407026</v>
      </c>
      <c r="F50" s="1">
        <f t="shared" ref="F50:N50" si="5">E50*(1+$C$6)</f>
        <v>1442201.65</v>
      </c>
      <c r="G50" s="1">
        <f t="shared" si="5"/>
        <v>1478256.6912499997</v>
      </c>
      <c r="H50" s="1">
        <f t="shared" si="5"/>
        <v>1515213.1085312495</v>
      </c>
      <c r="I50" s="1">
        <f t="shared" si="5"/>
        <v>1553093.4362445306</v>
      </c>
      <c r="J50" s="1">
        <f t="shared" si="5"/>
        <v>1591920.7721506436</v>
      </c>
      <c r="K50" s="1">
        <f t="shared" si="5"/>
        <v>1631718.7914544095</v>
      </c>
      <c r="L50" s="1">
        <f t="shared" si="5"/>
        <v>1672511.7612407696</v>
      </c>
      <c r="M50" s="1">
        <f t="shared" si="5"/>
        <v>1714324.5552717887</v>
      </c>
      <c r="N50" s="1">
        <f t="shared" si="5"/>
        <v>1757182.6691535832</v>
      </c>
      <c r="O50" s="1"/>
    </row>
    <row r="51" spans="3:15" x14ac:dyDescent="0.25">
      <c r="C51" s="1" t="s">
        <v>67</v>
      </c>
      <c r="D51" s="1"/>
      <c r="E51" s="1"/>
      <c r="F51" s="1"/>
      <c r="G51" s="1">
        <v>-800000</v>
      </c>
      <c r="H51" s="1">
        <f>G51*(1+$C$6)</f>
        <v>-819999.99999999988</v>
      </c>
      <c r="I51" s="1">
        <f t="shared" ref="I51:N51" si="6">H51*(1+$C$6)</f>
        <v>-840499.99999999977</v>
      </c>
      <c r="J51" s="1">
        <f t="shared" si="6"/>
        <v>-861512.49999999965</v>
      </c>
      <c r="K51" s="1">
        <f t="shared" si="6"/>
        <v>-883050.31249999953</v>
      </c>
      <c r="L51" s="1">
        <f t="shared" si="6"/>
        <v>-905126.57031249942</v>
      </c>
      <c r="M51" s="1">
        <f t="shared" si="6"/>
        <v>-927754.73457031185</v>
      </c>
      <c r="N51" s="1">
        <f t="shared" si="6"/>
        <v>-950948.60293456959</v>
      </c>
      <c r="O51" s="1"/>
    </row>
    <row r="52" spans="3:15" x14ac:dyDescent="0.25">
      <c r="C52" s="1" t="s">
        <v>54</v>
      </c>
      <c r="D52" s="1"/>
      <c r="E52" s="1">
        <f t="shared" ref="E52:F52" si="7">SUM(E48:E51)</f>
        <v>6375306</v>
      </c>
      <c r="F52" s="1">
        <f t="shared" si="7"/>
        <v>6311116.0500000007</v>
      </c>
      <c r="G52" s="1">
        <f>SUM(G48:G51)</f>
        <v>5447805.4912500009</v>
      </c>
      <c r="H52" s="1">
        <f t="shared" ref="H52:L52" si="8">SUM(H48:H51)</f>
        <v>5365396.3085312499</v>
      </c>
      <c r="I52" s="1">
        <f t="shared" si="8"/>
        <v>5283411.0362445302</v>
      </c>
      <c r="J52" s="1">
        <f t="shared" si="8"/>
        <v>5201860.2721506432</v>
      </c>
      <c r="K52" s="1">
        <f t="shared" si="8"/>
        <v>5120754.8789544106</v>
      </c>
      <c r="L52" s="1">
        <f t="shared" si="8"/>
        <v>5040105.9909282709</v>
      </c>
      <c r="M52" s="1">
        <f>SUM(M48:M51)</f>
        <v>4959925.0207014773</v>
      </c>
      <c r="N52" s="1">
        <f t="shared" ref="N52" si="9">SUM(N48:N51)</f>
        <v>4880223.6662190147</v>
      </c>
      <c r="O52" s="1">
        <f>SUM(E52:N52)</f>
        <v>53985904.714979589</v>
      </c>
    </row>
    <row r="53" spans="3:15" x14ac:dyDescent="0.25">
      <c r="C53" s="1"/>
    </row>
    <row r="54" spans="3:15" x14ac:dyDescent="0.25">
      <c r="C54" s="17" t="s">
        <v>51</v>
      </c>
    </row>
    <row r="55" spans="3:15" x14ac:dyDescent="0.25">
      <c r="C55" s="1" t="s">
        <v>34</v>
      </c>
      <c r="D55" s="5">
        <f>D42</f>
        <v>76877072.775951147</v>
      </c>
      <c r="E55" s="1">
        <f>D55-E56</f>
        <v>73801989.864913106</v>
      </c>
      <c r="F55" s="1">
        <f t="shared" ref="F55:N55" si="10">E55-F56</f>
        <v>70726906.953875065</v>
      </c>
      <c r="G55" s="1">
        <f t="shared" si="10"/>
        <v>67651824.042837024</v>
      </c>
      <c r="H55" s="1">
        <f t="shared" si="10"/>
        <v>64576741.131798975</v>
      </c>
      <c r="I55" s="1">
        <f t="shared" si="10"/>
        <v>61501658.220760927</v>
      </c>
      <c r="J55" s="1">
        <f t="shared" si="10"/>
        <v>58426575.309722878</v>
      </c>
      <c r="K55" s="1">
        <f t="shared" si="10"/>
        <v>55351492.398684829</v>
      </c>
      <c r="L55" s="1">
        <f t="shared" si="10"/>
        <v>52276409.487646781</v>
      </c>
      <c r="M55" s="1">
        <f t="shared" si="10"/>
        <v>49201326.576608732</v>
      </c>
      <c r="N55" s="1">
        <f t="shared" si="10"/>
        <v>46126243.665570684</v>
      </c>
      <c r="O55" s="1"/>
    </row>
    <row r="56" spans="3:15" x14ac:dyDescent="0.25">
      <c r="C56" s="1" t="s">
        <v>35</v>
      </c>
      <c r="D56" s="1"/>
      <c r="E56" s="1">
        <f>D55/25</f>
        <v>3075082.9110380458</v>
      </c>
      <c r="F56" s="1">
        <f>E56</f>
        <v>3075082.9110380458</v>
      </c>
      <c r="G56" s="1">
        <f t="shared" ref="G56:M56" si="11">F56</f>
        <v>3075082.9110380458</v>
      </c>
      <c r="H56" s="1">
        <f t="shared" si="11"/>
        <v>3075082.9110380458</v>
      </c>
      <c r="I56" s="1">
        <f t="shared" si="11"/>
        <v>3075082.9110380458</v>
      </c>
      <c r="J56" s="1">
        <f t="shared" si="11"/>
        <v>3075082.9110380458</v>
      </c>
      <c r="K56" s="1">
        <f t="shared" si="11"/>
        <v>3075082.9110380458</v>
      </c>
      <c r="L56" s="1">
        <f t="shared" si="11"/>
        <v>3075082.9110380458</v>
      </c>
      <c r="M56" s="1">
        <f t="shared" si="11"/>
        <v>3075082.9110380458</v>
      </c>
      <c r="N56" s="1">
        <f>M56</f>
        <v>3075082.9110380458</v>
      </c>
      <c r="O56" s="1"/>
    </row>
    <row r="57" spans="3:15" x14ac:dyDescent="0.25">
      <c r="C57" s="1" t="s">
        <v>3</v>
      </c>
      <c r="D57" s="1"/>
      <c r="E57" s="1">
        <f t="shared" ref="E57:N57" si="12">D55*$C$5</f>
        <v>3075082.9110380458</v>
      </c>
      <c r="F57" s="1">
        <f t="shared" si="12"/>
        <v>2952079.5945965243</v>
      </c>
      <c r="G57" s="1">
        <f t="shared" si="12"/>
        <v>2829076.2781550027</v>
      </c>
      <c r="H57" s="1">
        <f t="shared" si="12"/>
        <v>2706072.9617134812</v>
      </c>
      <c r="I57" s="1">
        <f t="shared" si="12"/>
        <v>2583069.6452719592</v>
      </c>
      <c r="J57" s="1">
        <f t="shared" si="12"/>
        <v>2460066.3288304373</v>
      </c>
      <c r="K57" s="1">
        <f t="shared" si="12"/>
        <v>2337063.0123889153</v>
      </c>
      <c r="L57" s="1">
        <f t="shared" si="12"/>
        <v>2214059.6959473933</v>
      </c>
      <c r="M57" s="1">
        <f t="shared" si="12"/>
        <v>2091056.3795058713</v>
      </c>
      <c r="N57" s="1">
        <f t="shared" si="12"/>
        <v>1968053.0630643493</v>
      </c>
      <c r="O57" s="1"/>
    </row>
    <row r="58" spans="3:15" x14ac:dyDescent="0.25">
      <c r="C58" s="1" t="s">
        <v>36</v>
      </c>
      <c r="D58" s="1"/>
      <c r="E58" s="1">
        <f>E42</f>
        <v>1833538</v>
      </c>
      <c r="F58" s="1">
        <f t="shared" ref="F58:N58" si="13">E58*(1+$C$6)</f>
        <v>1879376.45</v>
      </c>
      <c r="G58" s="1">
        <f t="shared" si="13"/>
        <v>1926360.8612499998</v>
      </c>
      <c r="H58" s="1">
        <f t="shared" si="13"/>
        <v>1974519.8827812497</v>
      </c>
      <c r="I58" s="1">
        <f t="shared" si="13"/>
        <v>2023882.8798507808</v>
      </c>
      <c r="J58" s="1">
        <f t="shared" si="13"/>
        <v>2074479.9518470501</v>
      </c>
      <c r="K58" s="1">
        <f t="shared" si="13"/>
        <v>2126341.950643226</v>
      </c>
      <c r="L58" s="1">
        <f t="shared" si="13"/>
        <v>2179500.4994093063</v>
      </c>
      <c r="M58" s="1">
        <f t="shared" si="13"/>
        <v>2233988.011894539</v>
      </c>
      <c r="N58" s="1">
        <f t="shared" si="13"/>
        <v>2289837.7121919021</v>
      </c>
      <c r="O58" s="1"/>
    </row>
    <row r="59" spans="3:15" x14ac:dyDescent="0.25">
      <c r="C59" s="1" t="s">
        <v>54</v>
      </c>
      <c r="D59" s="1"/>
      <c r="E59" s="1">
        <f>SUM(E56:E58)</f>
        <v>7983703.8220760915</v>
      </c>
      <c r="F59" s="1">
        <f t="shared" ref="F59:N59" si="14">SUM(F56:F58)</f>
        <v>7906538.9556345707</v>
      </c>
      <c r="G59" s="1">
        <f t="shared" si="14"/>
        <v>7830520.0504430486</v>
      </c>
      <c r="H59" s="1">
        <f t="shared" si="14"/>
        <v>7755675.755532776</v>
      </c>
      <c r="I59" s="1">
        <f t="shared" si="14"/>
        <v>7682035.4361607861</v>
      </c>
      <c r="J59" s="1">
        <f t="shared" si="14"/>
        <v>7609629.1917155329</v>
      </c>
      <c r="K59" s="1">
        <f t="shared" si="14"/>
        <v>7538487.874070188</v>
      </c>
      <c r="L59" s="1">
        <f t="shared" si="14"/>
        <v>7468643.1063947454</v>
      </c>
      <c r="M59" s="1">
        <f t="shared" si="14"/>
        <v>7400127.3024384566</v>
      </c>
      <c r="N59" s="1">
        <f t="shared" si="14"/>
        <v>7332973.6862942968</v>
      </c>
      <c r="O59" s="1">
        <f>SUM(E59:N59)</f>
        <v>76508335.180760503</v>
      </c>
    </row>
    <row r="60" spans="3:15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3:15" x14ac:dyDescent="0.25">
      <c r="C61" s="17" t="s">
        <v>52</v>
      </c>
    </row>
    <row r="62" spans="3:15" x14ac:dyDescent="0.25">
      <c r="C62" s="1" t="s">
        <v>34</v>
      </c>
      <c r="D62" s="5">
        <f>D43</f>
        <v>43101784.658525124</v>
      </c>
      <c r="E62" s="1">
        <f>D62-E63</f>
        <v>41377713.272184119</v>
      </c>
      <c r="F62" s="1">
        <f t="shared" ref="F62:N62" si="15">E62-F63</f>
        <v>39653641.885843113</v>
      </c>
      <c r="G62" s="1">
        <f t="shared" si="15"/>
        <v>37929570.499502108</v>
      </c>
      <c r="H62" s="1">
        <f t="shared" si="15"/>
        <v>36205499.113161102</v>
      </c>
      <c r="I62" s="1">
        <f t="shared" si="15"/>
        <v>34481427.726820096</v>
      </c>
      <c r="J62" s="1">
        <f t="shared" si="15"/>
        <v>32757356.340479091</v>
      </c>
      <c r="K62" s="1">
        <f t="shared" si="15"/>
        <v>31033284.954138085</v>
      </c>
      <c r="L62" s="1">
        <f t="shared" si="15"/>
        <v>29309213.56779708</v>
      </c>
      <c r="M62" s="1">
        <f t="shared" si="15"/>
        <v>27585142.181456074</v>
      </c>
      <c r="N62" s="1">
        <f t="shared" si="15"/>
        <v>25861070.795115069</v>
      </c>
      <c r="O62" s="1"/>
    </row>
    <row r="63" spans="3:15" x14ac:dyDescent="0.25">
      <c r="C63" s="1" t="s">
        <v>35</v>
      </c>
      <c r="D63" s="1"/>
      <c r="E63" s="1">
        <f>D62/25</f>
        <v>1724071.3863410049</v>
      </c>
      <c r="F63" s="1">
        <f>E63</f>
        <v>1724071.3863410049</v>
      </c>
      <c r="G63" s="1">
        <f t="shared" ref="G63:N63" si="16">F63</f>
        <v>1724071.3863410049</v>
      </c>
      <c r="H63" s="1">
        <f t="shared" si="16"/>
        <v>1724071.3863410049</v>
      </c>
      <c r="I63" s="1">
        <f t="shared" si="16"/>
        <v>1724071.3863410049</v>
      </c>
      <c r="J63" s="1">
        <f t="shared" si="16"/>
        <v>1724071.3863410049</v>
      </c>
      <c r="K63" s="1">
        <f t="shared" si="16"/>
        <v>1724071.3863410049</v>
      </c>
      <c r="L63" s="1">
        <f t="shared" si="16"/>
        <v>1724071.3863410049</v>
      </c>
      <c r="M63" s="1">
        <f t="shared" si="16"/>
        <v>1724071.3863410049</v>
      </c>
      <c r="N63" s="1">
        <f t="shared" si="16"/>
        <v>1724071.3863410049</v>
      </c>
      <c r="O63" s="1"/>
    </row>
    <row r="64" spans="3:15" x14ac:dyDescent="0.25">
      <c r="C64" s="1" t="s">
        <v>3</v>
      </c>
      <c r="D64" s="1"/>
      <c r="E64" s="1">
        <f t="shared" ref="E64:N64" si="17">D62*$C$5</f>
        <v>1724071.3863410051</v>
      </c>
      <c r="F64" s="1">
        <f t="shared" si="17"/>
        <v>1655108.5308873649</v>
      </c>
      <c r="G64" s="1">
        <f t="shared" si="17"/>
        <v>1586145.6754337247</v>
      </c>
      <c r="H64" s="1">
        <f t="shared" si="17"/>
        <v>1517182.8199800844</v>
      </c>
      <c r="I64" s="1">
        <f t="shared" si="17"/>
        <v>1448219.9645264442</v>
      </c>
      <c r="J64" s="1">
        <f t="shared" si="17"/>
        <v>1379257.109072804</v>
      </c>
      <c r="K64" s="1">
        <f t="shared" si="17"/>
        <v>1310294.2536191638</v>
      </c>
      <c r="L64" s="1">
        <f t="shared" si="17"/>
        <v>1241331.3981655235</v>
      </c>
      <c r="M64" s="1">
        <f t="shared" si="17"/>
        <v>1172368.5427118833</v>
      </c>
      <c r="N64" s="1">
        <f t="shared" si="17"/>
        <v>1103405.6872582431</v>
      </c>
      <c r="O64" s="1"/>
    </row>
    <row r="65" spans="3:15" x14ac:dyDescent="0.25">
      <c r="C65" s="1" t="s">
        <v>36</v>
      </c>
      <c r="D65" s="1"/>
      <c r="E65" s="1">
        <f>E43</f>
        <v>1895080.9</v>
      </c>
      <c r="F65" s="1">
        <f t="shared" ref="F65:N65" si="18">E65*(1+$C$6)</f>
        <v>1942457.9224999996</v>
      </c>
      <c r="G65" s="1">
        <f t="shared" si="18"/>
        <v>1991019.3705624994</v>
      </c>
      <c r="H65" s="1">
        <f t="shared" si="18"/>
        <v>2040794.8548265616</v>
      </c>
      <c r="I65" s="1">
        <f t="shared" si="18"/>
        <v>2091814.7261972255</v>
      </c>
      <c r="J65" s="1">
        <f t="shared" si="18"/>
        <v>2144110.0943521559</v>
      </c>
      <c r="K65" s="1">
        <f t="shared" si="18"/>
        <v>2197712.8467109594</v>
      </c>
      <c r="L65" s="1">
        <f t="shared" si="18"/>
        <v>2252655.667878733</v>
      </c>
      <c r="M65" s="1">
        <f t="shared" si="18"/>
        <v>2308972.0595757011</v>
      </c>
      <c r="N65" s="1">
        <f t="shared" si="18"/>
        <v>2366696.3610650934</v>
      </c>
      <c r="O65" s="1"/>
    </row>
    <row r="66" spans="3:15" x14ac:dyDescent="0.25">
      <c r="C66" s="1" t="s">
        <v>54</v>
      </c>
      <c r="D66" s="1"/>
      <c r="E66" s="1">
        <f>SUM(E63:E65)</f>
        <v>5343223.6726820096</v>
      </c>
      <c r="F66" s="1">
        <f t="shared" ref="F66:N66" si="19">SUM(F63:F65)</f>
        <v>5321637.8397283694</v>
      </c>
      <c r="G66" s="1">
        <f t="shared" si="19"/>
        <v>5301236.4323372291</v>
      </c>
      <c r="H66" s="1">
        <f t="shared" si="19"/>
        <v>5282049.0611476507</v>
      </c>
      <c r="I66" s="1">
        <f t="shared" si="19"/>
        <v>5264106.0770646743</v>
      </c>
      <c r="J66" s="1">
        <f t="shared" si="19"/>
        <v>5247438.589765965</v>
      </c>
      <c r="K66" s="1">
        <f t="shared" si="19"/>
        <v>5232078.4866711283</v>
      </c>
      <c r="L66" s="1">
        <f t="shared" si="19"/>
        <v>5218058.4523852617</v>
      </c>
      <c r="M66" s="1">
        <f t="shared" si="19"/>
        <v>5205411.9886285895</v>
      </c>
      <c r="N66" s="1">
        <f t="shared" si="19"/>
        <v>5194173.4346643416</v>
      </c>
      <c r="O66" s="1">
        <f>SUM(E66:N66)</f>
        <v>52609414.035075217</v>
      </c>
    </row>
    <row r="67" spans="3:15" x14ac:dyDescent="0.25">
      <c r="C67" s="1"/>
    </row>
    <row r="68" spans="3:15" x14ac:dyDescent="0.25">
      <c r="C68" s="17" t="s">
        <v>59</v>
      </c>
    </row>
    <row r="69" spans="3:15" x14ac:dyDescent="0.25">
      <c r="C69" s="6" t="s">
        <v>17</v>
      </c>
      <c r="D69" s="6" t="s">
        <v>37</v>
      </c>
      <c r="E69" s="7" t="s">
        <v>24</v>
      </c>
      <c r="F69" s="7" t="s">
        <v>25</v>
      </c>
      <c r="G69" s="7" t="s">
        <v>26</v>
      </c>
      <c r="H69" s="7" t="s">
        <v>27</v>
      </c>
      <c r="I69" s="7" t="s">
        <v>28</v>
      </c>
      <c r="J69" s="7" t="s">
        <v>29</v>
      </c>
      <c r="K69" s="7" t="s">
        <v>30</v>
      </c>
      <c r="L69" s="7" t="s">
        <v>31</v>
      </c>
      <c r="M69" s="7" t="s">
        <v>32</v>
      </c>
      <c r="N69" s="7" t="s">
        <v>33</v>
      </c>
      <c r="O69" s="7" t="s">
        <v>38</v>
      </c>
    </row>
    <row r="70" spans="3:15" x14ac:dyDescent="0.25">
      <c r="C70" s="6" t="s">
        <v>20</v>
      </c>
      <c r="D70" s="8">
        <f>D41/1000</f>
        <v>62103.5</v>
      </c>
      <c r="E70" s="8">
        <f t="shared" ref="E70:N70" si="20">E52/1000</f>
        <v>6375.3059999999996</v>
      </c>
      <c r="F70" s="8">
        <f t="shared" si="20"/>
        <v>6311.1160500000005</v>
      </c>
      <c r="G70" s="8">
        <f t="shared" si="20"/>
        <v>5447.8054912500011</v>
      </c>
      <c r="H70" s="8">
        <f t="shared" si="20"/>
        <v>5365.3963085312498</v>
      </c>
      <c r="I70" s="8">
        <f t="shared" si="20"/>
        <v>5283.4110362445299</v>
      </c>
      <c r="J70" s="8">
        <f t="shared" si="20"/>
        <v>5201.8602721506431</v>
      </c>
      <c r="K70" s="8">
        <f t="shared" si="20"/>
        <v>5120.7548789544107</v>
      </c>
      <c r="L70" s="8">
        <f t="shared" si="20"/>
        <v>5040.1059909282712</v>
      </c>
      <c r="M70" s="8">
        <f t="shared" si="20"/>
        <v>4959.9250207014775</v>
      </c>
      <c r="N70" s="8">
        <f t="shared" si="20"/>
        <v>4880.2236662190144</v>
      </c>
      <c r="O70" s="8">
        <f>SUM(E70:N70)</f>
        <v>53985.904714979595</v>
      </c>
    </row>
    <row r="71" spans="3:15" x14ac:dyDescent="0.25">
      <c r="C71" s="6" t="s">
        <v>21</v>
      </c>
      <c r="D71" s="8">
        <f>D42/1000</f>
        <v>76877.07277595115</v>
      </c>
      <c r="E71" s="8">
        <f t="shared" ref="E71:N71" si="21">E59/1000</f>
        <v>7983.7038220760915</v>
      </c>
      <c r="F71" s="8">
        <f t="shared" si="21"/>
        <v>7906.5389556345708</v>
      </c>
      <c r="G71" s="8">
        <f t="shared" si="21"/>
        <v>7830.5200504430486</v>
      </c>
      <c r="H71" s="8">
        <f t="shared" si="21"/>
        <v>7755.6757555327758</v>
      </c>
      <c r="I71" s="8">
        <f t="shared" si="21"/>
        <v>7682.035436160786</v>
      </c>
      <c r="J71" s="8">
        <f t="shared" si="21"/>
        <v>7609.6291917155331</v>
      </c>
      <c r="K71" s="8">
        <f t="shared" si="21"/>
        <v>7538.4878740701879</v>
      </c>
      <c r="L71" s="8">
        <f t="shared" si="21"/>
        <v>7468.6431063947457</v>
      </c>
      <c r="M71" s="8">
        <f t="shared" si="21"/>
        <v>7400.1273024384564</v>
      </c>
      <c r="N71" s="8">
        <f t="shared" si="21"/>
        <v>7332.9736862942964</v>
      </c>
      <c r="O71" s="8">
        <f>SUM(E71:N71)</f>
        <v>76508.335180760492</v>
      </c>
    </row>
    <row r="72" spans="3:15" x14ac:dyDescent="0.25">
      <c r="C72" s="6" t="s">
        <v>22</v>
      </c>
      <c r="D72" s="8">
        <f>D43/1000</f>
        <v>43101.784658525125</v>
      </c>
      <c r="E72" s="8">
        <f t="shared" ref="E72:N72" si="22">E66/1000</f>
        <v>5343.2236726820092</v>
      </c>
      <c r="F72" s="8">
        <f t="shared" si="22"/>
        <v>5321.6378397283697</v>
      </c>
      <c r="G72" s="8">
        <f t="shared" si="22"/>
        <v>5301.2364323372294</v>
      </c>
      <c r="H72" s="8">
        <f t="shared" si="22"/>
        <v>5282.0490611476507</v>
      </c>
      <c r="I72" s="8">
        <f t="shared" si="22"/>
        <v>5264.1060770646745</v>
      </c>
      <c r="J72" s="8">
        <f t="shared" si="22"/>
        <v>5247.4385897659649</v>
      </c>
      <c r="K72" s="8">
        <f t="shared" si="22"/>
        <v>5232.0784866711283</v>
      </c>
      <c r="L72" s="8">
        <f t="shared" si="22"/>
        <v>5218.0584523852613</v>
      </c>
      <c r="M72" s="8">
        <f t="shared" si="22"/>
        <v>5205.4119886285898</v>
      </c>
      <c r="N72" s="8">
        <f t="shared" si="22"/>
        <v>5194.1734346643416</v>
      </c>
      <c r="O72" s="8">
        <f>SUM(E72:N72)</f>
        <v>52609.41403507522</v>
      </c>
    </row>
    <row r="73" spans="3:15" x14ac:dyDescent="0.25">
      <c r="C73" s="9" t="s">
        <v>39</v>
      </c>
      <c r="D73" s="8"/>
      <c r="E73" s="8">
        <f>-E72+E70</f>
        <v>1032.0823273179903</v>
      </c>
      <c r="F73" s="8">
        <f t="shared" ref="F73:N73" si="23">-F72+F70</f>
        <v>989.47821027163081</v>
      </c>
      <c r="G73" s="8">
        <f t="shared" si="23"/>
        <v>146.56905891277165</v>
      </c>
      <c r="H73" s="8">
        <f t="shared" si="23"/>
        <v>83.347247383599097</v>
      </c>
      <c r="I73" s="8">
        <f t="shared" si="23"/>
        <v>19.304959179855359</v>
      </c>
      <c r="J73" s="8">
        <f t="shared" si="23"/>
        <v>-45.578317615321794</v>
      </c>
      <c r="K73" s="8">
        <f t="shared" si="23"/>
        <v>-111.32360771671756</v>
      </c>
      <c r="L73" s="8">
        <f t="shared" si="23"/>
        <v>-177.95246145699002</v>
      </c>
      <c r="M73" s="8">
        <f t="shared" si="23"/>
        <v>-245.48696792711235</v>
      </c>
      <c r="N73" s="8">
        <f t="shared" si="23"/>
        <v>-313.94976844532721</v>
      </c>
      <c r="O73" s="8">
        <f>SUM(E73:N73)</f>
        <v>1376.4906799043783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811A7-A47A-495B-A802-22884562654C}">
  <dimension ref="A1:AF90"/>
  <sheetViews>
    <sheetView tabSelected="1" workbookViewId="0">
      <selection activeCell="G52" sqref="G52"/>
    </sheetView>
  </sheetViews>
  <sheetFormatPr baseColWidth="10" defaultRowHeight="15" x14ac:dyDescent="0.25"/>
  <cols>
    <col min="1" max="1" width="3.140625" customWidth="1"/>
    <col min="2" max="2" width="28.42578125" customWidth="1"/>
  </cols>
  <sheetData>
    <row r="1" spans="1:5" ht="26.25" x14ac:dyDescent="0.4">
      <c r="A1" s="12" t="s">
        <v>53</v>
      </c>
      <c r="E1" s="1"/>
    </row>
    <row r="3" spans="1:5" ht="18.75" x14ac:dyDescent="0.3">
      <c r="A3" s="13" t="s">
        <v>42</v>
      </c>
    </row>
    <row r="4" spans="1:5" x14ac:dyDescent="0.25">
      <c r="D4" t="s">
        <v>44</v>
      </c>
    </row>
    <row r="5" spans="1:5" x14ac:dyDescent="0.25">
      <c r="B5" t="s">
        <v>3</v>
      </c>
      <c r="C5" s="10">
        <v>0.04</v>
      </c>
      <c r="D5" t="s">
        <v>43</v>
      </c>
    </row>
    <row r="6" spans="1:5" x14ac:dyDescent="0.25">
      <c r="B6" t="s">
        <v>5</v>
      </c>
      <c r="C6" s="10">
        <v>2.5000000000000001E-2</v>
      </c>
      <c r="D6" t="s">
        <v>43</v>
      </c>
    </row>
    <row r="7" spans="1:5" x14ac:dyDescent="0.25">
      <c r="E7" s="1"/>
    </row>
    <row r="8" spans="1:5" x14ac:dyDescent="0.25">
      <c r="B8" s="11" t="s">
        <v>0</v>
      </c>
      <c r="E8" s="1"/>
    </row>
    <row r="9" spans="1:5" x14ac:dyDescent="0.25">
      <c r="B9" t="s">
        <v>58</v>
      </c>
      <c r="C9" s="1">
        <v>1006.5</v>
      </c>
      <c r="D9" t="s">
        <v>2</v>
      </c>
    </row>
    <row r="10" spans="1:5" x14ac:dyDescent="0.25">
      <c r="B10" t="s">
        <v>4</v>
      </c>
      <c r="C10" s="1">
        <v>1064.5</v>
      </c>
      <c r="D10" t="s">
        <v>2</v>
      </c>
    </row>
    <row r="11" spans="1:5" x14ac:dyDescent="0.25">
      <c r="B11" t="s">
        <v>6</v>
      </c>
      <c r="C11" s="1">
        <v>172.1</v>
      </c>
      <c r="D11" t="s">
        <v>2</v>
      </c>
    </row>
    <row r="12" spans="1:5" x14ac:dyDescent="0.25">
      <c r="B12" t="s">
        <v>7</v>
      </c>
      <c r="C12" s="1">
        <v>968</v>
      </c>
      <c r="D12" t="s">
        <v>2</v>
      </c>
    </row>
    <row r="13" spans="1:5" x14ac:dyDescent="0.25">
      <c r="B13" t="s">
        <v>8</v>
      </c>
      <c r="C13" s="1">
        <v>250</v>
      </c>
      <c r="D13" t="s">
        <v>2</v>
      </c>
    </row>
    <row r="14" spans="1:5" x14ac:dyDescent="0.25">
      <c r="C14" s="1"/>
    </row>
    <row r="15" spans="1:5" x14ac:dyDescent="0.25">
      <c r="B15" s="11" t="s">
        <v>9</v>
      </c>
      <c r="C15" s="1"/>
    </row>
    <row r="16" spans="1:5" x14ac:dyDescent="0.25">
      <c r="B16" t="s">
        <v>4</v>
      </c>
      <c r="C16" s="1">
        <v>13024440</v>
      </c>
      <c r="D16" t="s">
        <v>10</v>
      </c>
    </row>
    <row r="17" spans="2:8" x14ac:dyDescent="0.25">
      <c r="B17" t="s">
        <v>64</v>
      </c>
      <c r="C17" s="1">
        <f>C16/C10</f>
        <v>12235.26538280883</v>
      </c>
      <c r="D17" t="s">
        <v>11</v>
      </c>
    </row>
    <row r="18" spans="2:8" x14ac:dyDescent="0.25">
      <c r="C18" s="1"/>
    </row>
    <row r="19" spans="2:8" x14ac:dyDescent="0.25">
      <c r="B19" s="11" t="s">
        <v>45</v>
      </c>
      <c r="C19" s="1"/>
    </row>
    <row r="20" spans="2:8" x14ac:dyDescent="0.25">
      <c r="B20" t="s">
        <v>12</v>
      </c>
      <c r="C20" s="1">
        <v>500</v>
      </c>
      <c r="D20" t="s">
        <v>11</v>
      </c>
    </row>
    <row r="21" spans="2:8" x14ac:dyDescent="0.25">
      <c r="C21" s="1"/>
    </row>
    <row r="22" spans="2:8" x14ac:dyDescent="0.25">
      <c r="B22" t="s">
        <v>62</v>
      </c>
      <c r="C22" s="1">
        <v>45000</v>
      </c>
      <c r="D22" t="s">
        <v>11</v>
      </c>
      <c r="F22" s="16" t="s">
        <v>60</v>
      </c>
      <c r="G22" s="1">
        <f>(C22*C12+C23+C24)/C12</f>
        <v>58429.752066115703</v>
      </c>
      <c r="H22" t="s">
        <v>11</v>
      </c>
    </row>
    <row r="23" spans="2:8" x14ac:dyDescent="0.25">
      <c r="B23" t="s">
        <v>13</v>
      </c>
      <c r="C23" s="1">
        <v>5000000</v>
      </c>
      <c r="D23" t="s">
        <v>10</v>
      </c>
    </row>
    <row r="24" spans="2:8" x14ac:dyDescent="0.25">
      <c r="B24" t="s">
        <v>61</v>
      </c>
      <c r="C24" s="1">
        <v>8000000</v>
      </c>
      <c r="D24" t="s">
        <v>10</v>
      </c>
    </row>
    <row r="25" spans="2:8" x14ac:dyDescent="0.25">
      <c r="C25" s="1"/>
    </row>
    <row r="26" spans="2:8" x14ac:dyDescent="0.25">
      <c r="B26" t="s">
        <v>14</v>
      </c>
      <c r="C26" s="1">
        <v>1159</v>
      </c>
      <c r="D26" t="s">
        <v>15</v>
      </c>
    </row>
    <row r="27" spans="2:8" x14ac:dyDescent="0.25">
      <c r="C27" s="1"/>
    </row>
    <row r="28" spans="2:8" x14ac:dyDescent="0.25">
      <c r="B28" s="11" t="s">
        <v>65</v>
      </c>
      <c r="C28" s="1"/>
    </row>
    <row r="29" spans="2:8" x14ac:dyDescent="0.25">
      <c r="B29" t="s">
        <v>1</v>
      </c>
      <c r="C29" s="1">
        <f>130*C22</f>
        <v>5850000</v>
      </c>
      <c r="D29" t="s">
        <v>10</v>
      </c>
    </row>
    <row r="30" spans="2:8" x14ac:dyDescent="0.25">
      <c r="B30" t="s">
        <v>4</v>
      </c>
      <c r="C30" s="1">
        <f>180*C22</f>
        <v>8100000</v>
      </c>
      <c r="D30" t="s">
        <v>10</v>
      </c>
    </row>
    <row r="31" spans="2:8" x14ac:dyDescent="0.25">
      <c r="B31" t="s">
        <v>6</v>
      </c>
      <c r="C31" s="1">
        <f>40*C22</f>
        <v>1800000</v>
      </c>
      <c r="D31" t="s">
        <v>10</v>
      </c>
    </row>
    <row r="32" spans="2:8" x14ac:dyDescent="0.25">
      <c r="E32" s="1"/>
    </row>
    <row r="33" spans="1:32" ht="30" x14ac:dyDescent="0.25">
      <c r="B33" s="11" t="s">
        <v>48</v>
      </c>
      <c r="C33" s="14" t="s">
        <v>47</v>
      </c>
      <c r="D33" s="15" t="s">
        <v>18</v>
      </c>
      <c r="E33" s="15" t="s">
        <v>19</v>
      </c>
      <c r="F33" s="14" t="s">
        <v>63</v>
      </c>
    </row>
    <row r="34" spans="1:32" x14ac:dyDescent="0.25">
      <c r="B34" t="s">
        <v>20</v>
      </c>
      <c r="C34">
        <v>170</v>
      </c>
      <c r="D34" s="1">
        <f>C12</f>
        <v>968</v>
      </c>
      <c r="E34" s="1">
        <f>C34+D34</f>
        <v>1138</v>
      </c>
      <c r="F34" s="1">
        <f>C9+C10</f>
        <v>2071</v>
      </c>
    </row>
    <row r="35" spans="1:32" x14ac:dyDescent="0.25">
      <c r="B35" t="s">
        <v>21</v>
      </c>
      <c r="C35" s="1">
        <v>538</v>
      </c>
      <c r="D35" s="1">
        <f>C12</f>
        <v>968</v>
      </c>
      <c r="E35" s="1">
        <f t="shared" ref="E35:E36" si="0">C35+D35</f>
        <v>1506</v>
      </c>
      <c r="F35" s="1">
        <f>C10-C35+C9</f>
        <v>1533</v>
      </c>
      <c r="H35" s="1"/>
    </row>
    <row r="36" spans="1:32" x14ac:dyDescent="0.25">
      <c r="B36" t="s">
        <v>22</v>
      </c>
      <c r="C36" s="1">
        <f>C9+C11+C10-C35-C13</f>
        <v>1455.1</v>
      </c>
      <c r="D36" s="1">
        <f>180</f>
        <v>180</v>
      </c>
      <c r="E36" s="1">
        <f t="shared" si="0"/>
        <v>1635.1</v>
      </c>
      <c r="F36" s="1">
        <f>C13+C10-C35</f>
        <v>776.5</v>
      </c>
    </row>
    <row r="37" spans="1:32" x14ac:dyDescent="0.25">
      <c r="E37" s="1"/>
    </row>
    <row r="38" spans="1:32" ht="18.75" x14ac:dyDescent="0.3">
      <c r="A38" s="13" t="s">
        <v>46</v>
      </c>
      <c r="C38" s="1"/>
    </row>
    <row r="40" spans="1:32" x14ac:dyDescent="0.25">
      <c r="B40" s="11"/>
      <c r="C40" s="1"/>
      <c r="D40" s="2" t="s">
        <v>23</v>
      </c>
      <c r="E40" s="3" t="s">
        <v>24</v>
      </c>
      <c r="F40" s="2" t="s">
        <v>25</v>
      </c>
      <c r="G40" s="2" t="s">
        <v>26</v>
      </c>
      <c r="H40" s="2" t="s">
        <v>27</v>
      </c>
      <c r="I40" s="2" t="s">
        <v>28</v>
      </c>
      <c r="J40" s="2" t="s">
        <v>29</v>
      </c>
      <c r="K40" s="2" t="s">
        <v>30</v>
      </c>
      <c r="L40" s="2" t="s">
        <v>31</v>
      </c>
      <c r="M40" s="2" t="s">
        <v>32</v>
      </c>
      <c r="N40" s="2" t="s">
        <v>33</v>
      </c>
      <c r="O40" s="2" t="s">
        <v>68</v>
      </c>
      <c r="P40" s="2" t="s">
        <v>83</v>
      </c>
      <c r="Q40" s="2" t="s">
        <v>69</v>
      </c>
      <c r="R40" s="2" t="s">
        <v>70</v>
      </c>
      <c r="S40" s="2" t="s">
        <v>71</v>
      </c>
      <c r="T40" s="2" t="s">
        <v>72</v>
      </c>
      <c r="U40" s="2" t="s">
        <v>73</v>
      </c>
      <c r="V40" s="2" t="s">
        <v>74</v>
      </c>
      <c r="W40" s="2" t="s">
        <v>75</v>
      </c>
      <c r="X40" s="2" t="s">
        <v>76</v>
      </c>
      <c r="Y40" s="2" t="s">
        <v>77</v>
      </c>
      <c r="Z40" s="2" t="s">
        <v>78</v>
      </c>
      <c r="AA40" s="2" t="s">
        <v>83</v>
      </c>
      <c r="AB40" s="2" t="s">
        <v>79</v>
      </c>
      <c r="AC40" s="2" t="s">
        <v>80</v>
      </c>
      <c r="AD40" s="2" t="s">
        <v>81</v>
      </c>
      <c r="AE40" s="2" t="s">
        <v>82</v>
      </c>
    </row>
    <row r="41" spans="1:32" x14ac:dyDescent="0.25">
      <c r="C41" s="16" t="s">
        <v>55</v>
      </c>
      <c r="D41" s="4">
        <f>C22*C12+C23+C24+C20*(C10+C9)</f>
        <v>57595500</v>
      </c>
      <c r="E41" s="5">
        <f>$E34*$C$26</f>
        <v>1318942</v>
      </c>
      <c r="F41" s="5">
        <f t="shared" ref="E41:N43" si="1">$E34*$C$26</f>
        <v>1318942</v>
      </c>
      <c r="G41" s="5">
        <f t="shared" si="1"/>
        <v>1318942</v>
      </c>
      <c r="H41" s="5">
        <f t="shared" si="1"/>
        <v>1318942</v>
      </c>
      <c r="I41" s="5">
        <f t="shared" si="1"/>
        <v>1318942</v>
      </c>
      <c r="J41" s="5">
        <f t="shared" si="1"/>
        <v>1318942</v>
      </c>
      <c r="K41" s="5">
        <f t="shared" si="1"/>
        <v>1318942</v>
      </c>
      <c r="L41" s="5">
        <f t="shared" si="1"/>
        <v>1318942</v>
      </c>
      <c r="M41" s="5">
        <f t="shared" si="1"/>
        <v>1318942</v>
      </c>
      <c r="N41" s="5">
        <f t="shared" si="1"/>
        <v>1318942</v>
      </c>
      <c r="O41" s="5">
        <f t="shared" ref="O41:AE41" si="2">$E34*$C$26</f>
        <v>1318942</v>
      </c>
      <c r="P41" s="5">
        <f>$C$17*$E34*(1+$C$6)^11</f>
        <v>18269142.991396043</v>
      </c>
      <c r="Q41" s="5">
        <f t="shared" si="2"/>
        <v>1318942</v>
      </c>
      <c r="R41" s="5">
        <f t="shared" si="2"/>
        <v>1318942</v>
      </c>
      <c r="S41" s="5">
        <f t="shared" si="2"/>
        <v>1318942</v>
      </c>
      <c r="T41" s="5">
        <f t="shared" si="2"/>
        <v>1318942</v>
      </c>
      <c r="U41" s="5">
        <f t="shared" si="2"/>
        <v>1318942</v>
      </c>
      <c r="V41" s="5">
        <f t="shared" si="2"/>
        <v>1318942</v>
      </c>
      <c r="W41" s="5">
        <f t="shared" si="2"/>
        <v>1318942</v>
      </c>
      <c r="X41" s="5">
        <f t="shared" si="2"/>
        <v>1318942</v>
      </c>
      <c r="Y41" s="5">
        <f t="shared" si="2"/>
        <v>1318942</v>
      </c>
      <c r="Z41" s="5">
        <f t="shared" si="2"/>
        <v>1318942</v>
      </c>
      <c r="AA41" s="5">
        <f>$C$17*$E34*(1+$C$6)^21</f>
        <v>23386047.578999281</v>
      </c>
      <c r="AB41" s="5">
        <f t="shared" si="2"/>
        <v>1318942</v>
      </c>
      <c r="AC41" s="5">
        <f t="shared" si="2"/>
        <v>1318942</v>
      </c>
      <c r="AD41" s="5">
        <f t="shared" si="2"/>
        <v>1318942</v>
      </c>
      <c r="AE41" s="5">
        <f t="shared" si="2"/>
        <v>1318942</v>
      </c>
    </row>
    <row r="42" spans="1:32" x14ac:dyDescent="0.25">
      <c r="C42" s="16" t="s">
        <v>56</v>
      </c>
      <c r="D42" s="4">
        <f>C22*D35+C23+C24+C35*C17+C30+C20*F35</f>
        <v>72009072.775951147</v>
      </c>
      <c r="E42" s="5">
        <f t="shared" si="1"/>
        <v>1745454</v>
      </c>
      <c r="F42" s="5">
        <f t="shared" si="1"/>
        <v>1745454</v>
      </c>
      <c r="G42" s="5">
        <f t="shared" si="1"/>
        <v>1745454</v>
      </c>
      <c r="H42" s="5">
        <f t="shared" si="1"/>
        <v>1745454</v>
      </c>
      <c r="I42" s="5">
        <f t="shared" si="1"/>
        <v>1745454</v>
      </c>
      <c r="J42" s="5">
        <f t="shared" si="1"/>
        <v>1745454</v>
      </c>
      <c r="K42" s="5">
        <f t="shared" si="1"/>
        <v>1745454</v>
      </c>
      <c r="L42" s="5">
        <f t="shared" si="1"/>
        <v>1745454</v>
      </c>
      <c r="M42" s="5">
        <f t="shared" si="1"/>
        <v>1745454</v>
      </c>
      <c r="N42" s="5">
        <f t="shared" si="1"/>
        <v>1745454</v>
      </c>
      <c r="O42" s="5">
        <f t="shared" ref="O42:AE42" si="3">$E35*$C$26</f>
        <v>1745454</v>
      </c>
      <c r="P42" s="5">
        <f>$C$17*$E35*(1+$C$6)^11</f>
        <v>24176915.065942395</v>
      </c>
      <c r="Q42" s="5">
        <f t="shared" si="3"/>
        <v>1745454</v>
      </c>
      <c r="R42" s="5">
        <f t="shared" si="3"/>
        <v>1745454</v>
      </c>
      <c r="S42" s="5">
        <f t="shared" si="3"/>
        <v>1745454</v>
      </c>
      <c r="T42" s="5">
        <f t="shared" si="3"/>
        <v>1745454</v>
      </c>
      <c r="U42" s="5">
        <f t="shared" si="3"/>
        <v>1745454</v>
      </c>
      <c r="V42" s="5">
        <f t="shared" si="3"/>
        <v>1745454</v>
      </c>
      <c r="W42" s="5">
        <f t="shared" si="3"/>
        <v>1745454</v>
      </c>
      <c r="X42" s="5">
        <f t="shared" si="3"/>
        <v>1745454</v>
      </c>
      <c r="Y42" s="5">
        <f t="shared" si="3"/>
        <v>1745454</v>
      </c>
      <c r="Z42" s="5">
        <f t="shared" si="3"/>
        <v>1745454</v>
      </c>
      <c r="AA42" s="5">
        <f t="shared" ref="AA42:AA43" si="4">$C$17*$E35*(1+$C$6)^21</f>
        <v>30948495.302260909</v>
      </c>
      <c r="AB42" s="5">
        <f t="shared" si="3"/>
        <v>1745454</v>
      </c>
      <c r="AC42" s="5">
        <f t="shared" si="3"/>
        <v>1745454</v>
      </c>
      <c r="AD42" s="5">
        <f t="shared" si="3"/>
        <v>1745454</v>
      </c>
      <c r="AE42" s="5">
        <f t="shared" si="3"/>
        <v>1745454</v>
      </c>
    </row>
    <row r="43" spans="1:32" x14ac:dyDescent="0.25">
      <c r="C43" s="16" t="s">
        <v>57</v>
      </c>
      <c r="D43" s="4">
        <f>C36*C17+C29+C30+C31+C22*D36+C20*F36</f>
        <v>42041784.658525124</v>
      </c>
      <c r="E43" s="5">
        <f>$E36*$C$26</f>
        <v>1895080.9</v>
      </c>
      <c r="F43" s="5">
        <f t="shared" si="1"/>
        <v>1895080.9</v>
      </c>
      <c r="G43" s="5">
        <f t="shared" si="1"/>
        <v>1895080.9</v>
      </c>
      <c r="H43" s="5">
        <f t="shared" si="1"/>
        <v>1895080.9</v>
      </c>
      <c r="I43" s="5">
        <f t="shared" si="1"/>
        <v>1895080.9</v>
      </c>
      <c r="J43" s="5">
        <f t="shared" si="1"/>
        <v>1895080.9</v>
      </c>
      <c r="K43" s="5">
        <f t="shared" si="1"/>
        <v>1895080.9</v>
      </c>
      <c r="L43" s="5">
        <f t="shared" si="1"/>
        <v>1895080.9</v>
      </c>
      <c r="M43" s="5">
        <f t="shared" si="1"/>
        <v>1895080.9</v>
      </c>
      <c r="N43" s="5">
        <f t="shared" si="1"/>
        <v>1895080.9</v>
      </c>
      <c r="O43" s="5">
        <f t="shared" ref="O43:AE43" si="5">$E36*$C$26</f>
        <v>1895080.9</v>
      </c>
      <c r="P43" s="5">
        <f>$C$17*$E36*(1+$C$6)^11</f>
        <v>26249451.410572644</v>
      </c>
      <c r="Q43" s="5">
        <f t="shared" si="5"/>
        <v>1895080.9</v>
      </c>
      <c r="R43" s="5">
        <f t="shared" si="5"/>
        <v>1895080.9</v>
      </c>
      <c r="S43" s="5">
        <f t="shared" si="5"/>
        <v>1895080.9</v>
      </c>
      <c r="T43" s="5">
        <f t="shared" si="5"/>
        <v>1895080.9</v>
      </c>
      <c r="U43" s="5">
        <f t="shared" si="5"/>
        <v>1895080.9</v>
      </c>
      <c r="V43" s="5">
        <f t="shared" si="5"/>
        <v>1895080.9</v>
      </c>
      <c r="W43" s="5">
        <f t="shared" si="5"/>
        <v>1895080.9</v>
      </c>
      <c r="X43" s="5">
        <f t="shared" si="5"/>
        <v>1895080.9</v>
      </c>
      <c r="Y43" s="5">
        <f t="shared" si="5"/>
        <v>1895080.9</v>
      </c>
      <c r="Z43" s="5">
        <f t="shared" si="5"/>
        <v>1895080.9</v>
      </c>
      <c r="AA43" s="5">
        <f t="shared" si="4"/>
        <v>33601517.044307306</v>
      </c>
      <c r="AB43" s="5">
        <f t="shared" si="5"/>
        <v>1895080.9</v>
      </c>
      <c r="AC43" s="5">
        <f t="shared" si="5"/>
        <v>1895080.9</v>
      </c>
      <c r="AD43" s="5">
        <f t="shared" si="5"/>
        <v>1895080.9</v>
      </c>
      <c r="AE43" s="5">
        <f t="shared" si="5"/>
        <v>1895080.9</v>
      </c>
    </row>
    <row r="44" spans="1:32" x14ac:dyDescent="0.25">
      <c r="C44" s="1"/>
      <c r="AB44" s="4"/>
    </row>
    <row r="45" spans="1:32" x14ac:dyDescent="0.25">
      <c r="B45" s="11" t="s">
        <v>49</v>
      </c>
      <c r="C45" s="1"/>
    </row>
    <row r="46" spans="1:32" x14ac:dyDescent="0.25">
      <c r="C46" s="17" t="s">
        <v>50</v>
      </c>
      <c r="E46" s="15" t="s">
        <v>24</v>
      </c>
      <c r="F46" s="18" t="s">
        <v>25</v>
      </c>
      <c r="G46" s="18" t="s">
        <v>26</v>
      </c>
      <c r="H46" s="18" t="s">
        <v>27</v>
      </c>
      <c r="I46" s="18" t="s">
        <v>28</v>
      </c>
      <c r="J46" s="18" t="s">
        <v>29</v>
      </c>
      <c r="K46" s="18" t="s">
        <v>30</v>
      </c>
      <c r="L46" s="18" t="s">
        <v>31</v>
      </c>
      <c r="M46" s="18" t="s">
        <v>32</v>
      </c>
      <c r="N46" s="18" t="s">
        <v>33</v>
      </c>
      <c r="O46" s="18" t="s">
        <v>68</v>
      </c>
      <c r="P46" s="18" t="s">
        <v>83</v>
      </c>
      <c r="Q46" s="18" t="s">
        <v>69</v>
      </c>
      <c r="R46" s="18" t="s">
        <v>70</v>
      </c>
      <c r="S46" s="18" t="s">
        <v>71</v>
      </c>
      <c r="T46" s="18" t="s">
        <v>72</v>
      </c>
      <c r="U46" s="18" t="s">
        <v>73</v>
      </c>
      <c r="V46" s="18" t="s">
        <v>74</v>
      </c>
      <c r="W46" s="18" t="s">
        <v>75</v>
      </c>
      <c r="X46" s="18" t="s">
        <v>76</v>
      </c>
      <c r="Y46" s="18" t="s">
        <v>77</v>
      </c>
      <c r="Z46" s="18" t="s">
        <v>78</v>
      </c>
      <c r="AA46" s="18" t="s">
        <v>83</v>
      </c>
      <c r="AB46" s="18" t="s">
        <v>79</v>
      </c>
      <c r="AC46" s="18" t="s">
        <v>80</v>
      </c>
      <c r="AD46" s="18" t="s">
        <v>81</v>
      </c>
      <c r="AE46" s="18" t="s">
        <v>82</v>
      </c>
      <c r="AF46" s="18" t="s">
        <v>41</v>
      </c>
    </row>
    <row r="47" spans="1:32" x14ac:dyDescent="0.25">
      <c r="B47" s="16"/>
      <c r="C47" s="1" t="s">
        <v>34</v>
      </c>
      <c r="D47" s="5">
        <f>D41</f>
        <v>57595500</v>
      </c>
      <c r="E47" s="1">
        <f>D47-E48</f>
        <v>55291680</v>
      </c>
      <c r="F47" s="1">
        <f t="shared" ref="F47:N47" si="6">E47-F48</f>
        <v>52987860</v>
      </c>
      <c r="G47" s="1">
        <f t="shared" si="6"/>
        <v>50684040</v>
      </c>
      <c r="H47" s="1">
        <f t="shared" si="6"/>
        <v>48380220</v>
      </c>
      <c r="I47" s="1">
        <f t="shared" si="6"/>
        <v>46076400</v>
      </c>
      <c r="J47" s="1">
        <f t="shared" si="6"/>
        <v>43772580</v>
      </c>
      <c r="K47" s="1">
        <f t="shared" si="6"/>
        <v>41468760</v>
      </c>
      <c r="L47" s="1">
        <f t="shared" si="6"/>
        <v>39164940</v>
      </c>
      <c r="M47" s="1">
        <f t="shared" si="6"/>
        <v>36861120</v>
      </c>
      <c r="N47" s="1">
        <f t="shared" si="6"/>
        <v>34557300</v>
      </c>
      <c r="O47" s="1"/>
      <c r="P47" s="1">
        <f>N47-P48+P41</f>
        <v>49791857.271740198</v>
      </c>
      <c r="Q47" s="1">
        <f t="shared" ref="Q47" si="7">P47-Q48</f>
        <v>46757271.552084357</v>
      </c>
      <c r="R47" s="1">
        <f t="shared" ref="R47" si="8">Q47-R48</f>
        <v>43722685.832428515</v>
      </c>
      <c r="S47" s="1">
        <f t="shared" ref="S47" si="9">R47-S48</f>
        <v>40688100.112772673</v>
      </c>
      <c r="T47" s="1">
        <f t="shared" ref="T47" si="10">S47-T48</f>
        <v>37653514.393116832</v>
      </c>
      <c r="U47" s="1">
        <f t="shared" ref="U47" si="11">T47-U48</f>
        <v>34618928.67346099</v>
      </c>
      <c r="V47" s="1">
        <f t="shared" ref="V47" si="12">U47-V48</f>
        <v>31584342.953805149</v>
      </c>
      <c r="W47" s="1">
        <f t="shared" ref="W47" si="13">V47-W48</f>
        <v>28549757.234149307</v>
      </c>
      <c r="X47" s="1">
        <f t="shared" ref="X47" si="14">W47-X48</f>
        <v>25515171.514493465</v>
      </c>
      <c r="Y47" s="1">
        <f t="shared" ref="Y47" si="15">X47-Y48</f>
        <v>22480585.794837624</v>
      </c>
      <c r="Z47" s="1"/>
      <c r="AA47" s="1">
        <f>Y47-AA48+AA41</f>
        <v>41896605.751021087</v>
      </c>
      <c r="AB47" s="1">
        <f t="shared" ref="AB47" si="16">AA47-AB48</f>
        <v>37926578.128205277</v>
      </c>
      <c r="AC47" s="1">
        <f t="shared" ref="AC47" si="17">AB47-AC48</f>
        <v>33956550.505389467</v>
      </c>
      <c r="AD47" s="1">
        <f t="shared" ref="AD47" si="18">AC47-AD48</f>
        <v>29986522.882573653</v>
      </c>
      <c r="AE47" s="1">
        <f t="shared" ref="AE47" si="19">AD47-AE48</f>
        <v>26016495.259757839</v>
      </c>
      <c r="AF47" s="1"/>
    </row>
    <row r="48" spans="1:32" x14ac:dyDescent="0.25">
      <c r="C48" s="1" t="s">
        <v>66</v>
      </c>
      <c r="D48" s="1"/>
      <c r="E48" s="1">
        <f>D47/25</f>
        <v>2303820</v>
      </c>
      <c r="F48" s="1">
        <f>E48</f>
        <v>2303820</v>
      </c>
      <c r="G48" s="1">
        <f t="shared" ref="G48:N48" si="20">F48</f>
        <v>2303820</v>
      </c>
      <c r="H48" s="1">
        <f t="shared" si="20"/>
        <v>2303820</v>
      </c>
      <c r="I48" s="1">
        <f t="shared" si="20"/>
        <v>2303820</v>
      </c>
      <c r="J48" s="1">
        <f t="shared" si="20"/>
        <v>2303820</v>
      </c>
      <c r="K48" s="1">
        <f t="shared" si="20"/>
        <v>2303820</v>
      </c>
      <c r="L48" s="1">
        <f t="shared" si="20"/>
        <v>2303820</v>
      </c>
      <c r="M48" s="1">
        <f t="shared" si="20"/>
        <v>2303820</v>
      </c>
      <c r="N48" s="1">
        <f t="shared" si="20"/>
        <v>2303820</v>
      </c>
      <c r="O48" s="1"/>
      <c r="P48" s="1">
        <f>N48+P41/25</f>
        <v>3034585.7196558416</v>
      </c>
      <c r="Q48" s="1">
        <f t="shared" ref="Q48" si="21">P48</f>
        <v>3034585.7196558416</v>
      </c>
      <c r="R48" s="1">
        <f t="shared" ref="R48" si="22">Q48</f>
        <v>3034585.7196558416</v>
      </c>
      <c r="S48" s="1">
        <f t="shared" ref="S48" si="23">R48</f>
        <v>3034585.7196558416</v>
      </c>
      <c r="T48" s="1">
        <f t="shared" ref="T48" si="24">S48</f>
        <v>3034585.7196558416</v>
      </c>
      <c r="U48" s="1">
        <f t="shared" ref="U48" si="25">T48</f>
        <v>3034585.7196558416</v>
      </c>
      <c r="V48" s="1">
        <f t="shared" ref="V48" si="26">U48</f>
        <v>3034585.7196558416</v>
      </c>
      <c r="W48" s="1">
        <f t="shared" ref="W48" si="27">V48</f>
        <v>3034585.7196558416</v>
      </c>
      <c r="X48" s="1">
        <f t="shared" ref="X48" si="28">W48</f>
        <v>3034585.7196558416</v>
      </c>
      <c r="Y48" s="1">
        <f t="shared" ref="Y48" si="29">X48</f>
        <v>3034585.7196558416</v>
      </c>
      <c r="Z48" s="1"/>
      <c r="AA48" s="1">
        <f>Y48+AA41/25</f>
        <v>3970027.6228158129</v>
      </c>
      <c r="AB48" s="1">
        <f t="shared" ref="AB48" si="30">AA48</f>
        <v>3970027.6228158129</v>
      </c>
      <c r="AC48" s="1">
        <f t="shared" ref="AC48" si="31">AB48</f>
        <v>3970027.6228158129</v>
      </c>
      <c r="AD48" s="1">
        <f t="shared" ref="AD48" si="32">AC48</f>
        <v>3970027.6228158129</v>
      </c>
      <c r="AE48" s="1">
        <f t="shared" ref="AE48" si="33">AD48</f>
        <v>3970027.6228158129</v>
      </c>
      <c r="AF48" s="1"/>
    </row>
    <row r="49" spans="2:32" x14ac:dyDescent="0.25">
      <c r="C49" s="1" t="s">
        <v>3</v>
      </c>
      <c r="D49" s="1"/>
      <c r="E49" s="1">
        <f>D47*$C$5</f>
        <v>2303820</v>
      </c>
      <c r="F49" s="1">
        <f t="shared" ref="F49:N49" si="34">E47*$C$5</f>
        <v>2211667.2000000002</v>
      </c>
      <c r="G49" s="1">
        <f t="shared" si="34"/>
        <v>2119514.4</v>
      </c>
      <c r="H49" s="1">
        <f t="shared" si="34"/>
        <v>2027361.6</v>
      </c>
      <c r="I49" s="1">
        <f t="shared" si="34"/>
        <v>1935208.8</v>
      </c>
      <c r="J49" s="1">
        <f t="shared" si="34"/>
        <v>1843056</v>
      </c>
      <c r="K49" s="1">
        <f t="shared" si="34"/>
        <v>1750903.2</v>
      </c>
      <c r="L49" s="1">
        <f t="shared" si="34"/>
        <v>1658750.4000000001</v>
      </c>
      <c r="M49" s="1">
        <f t="shared" si="34"/>
        <v>1566597.6</v>
      </c>
      <c r="N49" s="1">
        <f t="shared" si="34"/>
        <v>1474444.8</v>
      </c>
      <c r="O49" s="1"/>
      <c r="P49" s="1">
        <f>N47*$C$5</f>
        <v>1382292</v>
      </c>
      <c r="Q49" s="1">
        <f t="shared" ref="Q49:AE49" si="35">P47*$C$5</f>
        <v>1991674.2908696081</v>
      </c>
      <c r="R49" s="1">
        <f t="shared" si="35"/>
        <v>1870290.8620833743</v>
      </c>
      <c r="S49" s="1">
        <f t="shared" si="35"/>
        <v>1748907.4332971405</v>
      </c>
      <c r="T49" s="1">
        <f t="shared" si="35"/>
        <v>1627524.004510907</v>
      </c>
      <c r="U49" s="1">
        <f t="shared" si="35"/>
        <v>1506140.5757246732</v>
      </c>
      <c r="V49" s="1">
        <f t="shared" si="35"/>
        <v>1384757.1469384397</v>
      </c>
      <c r="W49" s="1">
        <f t="shared" si="35"/>
        <v>1263373.7181522059</v>
      </c>
      <c r="X49" s="1">
        <f t="shared" si="35"/>
        <v>1141990.2893659724</v>
      </c>
      <c r="Y49" s="1">
        <f t="shared" si="35"/>
        <v>1020606.8605797386</v>
      </c>
      <c r="Z49" s="1"/>
      <c r="AA49" s="1">
        <f>Y47*$C$5</f>
        <v>899223.43179350498</v>
      </c>
      <c r="AB49" s="1">
        <f t="shared" si="35"/>
        <v>1675864.2300408436</v>
      </c>
      <c r="AC49" s="1">
        <f t="shared" si="35"/>
        <v>1517063.1251282112</v>
      </c>
      <c r="AD49" s="1">
        <f t="shared" si="35"/>
        <v>1358262.0202155786</v>
      </c>
      <c r="AE49" s="1">
        <f t="shared" si="35"/>
        <v>1199460.9153029462</v>
      </c>
      <c r="AF49" s="1"/>
    </row>
    <row r="50" spans="2:32" x14ac:dyDescent="0.25">
      <c r="C50" s="1" t="s">
        <v>36</v>
      </c>
      <c r="D50" s="1"/>
      <c r="E50" s="1">
        <f>E41</f>
        <v>1318942</v>
      </c>
      <c r="F50" s="1">
        <f t="shared" ref="F50:N50" si="36">E50*(1+$C$6)</f>
        <v>1351915.5499999998</v>
      </c>
      <c r="G50" s="1">
        <f t="shared" si="36"/>
        <v>1385713.4387499997</v>
      </c>
      <c r="H50" s="1">
        <f t="shared" si="36"/>
        <v>1420356.2747187496</v>
      </c>
      <c r="I50" s="1">
        <f t="shared" si="36"/>
        <v>1455865.1815867182</v>
      </c>
      <c r="J50" s="1">
        <f t="shared" si="36"/>
        <v>1492261.811126386</v>
      </c>
      <c r="K50" s="1">
        <f t="shared" si="36"/>
        <v>1529568.3564045455</v>
      </c>
      <c r="L50" s="1">
        <f t="shared" si="36"/>
        <v>1567807.5653146589</v>
      </c>
      <c r="M50" s="1">
        <f t="shared" si="36"/>
        <v>1607002.7544475254</v>
      </c>
      <c r="N50" s="1">
        <f t="shared" si="36"/>
        <v>1647177.8233087133</v>
      </c>
      <c r="O50" s="1">
        <f t="shared" ref="O50:AE50" si="37">N50*(1+$C$6)</f>
        <v>1688357.2688914309</v>
      </c>
      <c r="P50" s="1"/>
      <c r="Q50" s="1">
        <f>O50*(1+$C$6)</f>
        <v>1730566.2006137166</v>
      </c>
      <c r="R50" s="1">
        <f t="shared" si="37"/>
        <v>1773830.3556290595</v>
      </c>
      <c r="S50" s="1">
        <f t="shared" si="37"/>
        <v>1818176.1145197859</v>
      </c>
      <c r="T50" s="1">
        <f t="shared" si="37"/>
        <v>1863630.5173827803</v>
      </c>
      <c r="U50" s="1">
        <f t="shared" si="37"/>
        <v>1910221.2803173496</v>
      </c>
      <c r="V50" s="1">
        <f t="shared" si="37"/>
        <v>1957976.8123252832</v>
      </c>
      <c r="W50" s="1">
        <f t="shared" si="37"/>
        <v>2006926.2326334151</v>
      </c>
      <c r="X50" s="1">
        <f t="shared" si="37"/>
        <v>2057099.3884492503</v>
      </c>
      <c r="Y50" s="1">
        <f t="shared" si="37"/>
        <v>2108526.8731604815</v>
      </c>
      <c r="Z50" s="1">
        <f t="shared" ref="Z50" si="38">Y50*(1+$C$6)</f>
        <v>2161240.0449894932</v>
      </c>
      <c r="AA50" s="1"/>
      <c r="AB50" s="1">
        <f>Z50*(1+$C$6)</f>
        <v>2215271.0461142305</v>
      </c>
      <c r="AC50" s="1">
        <f t="shared" si="37"/>
        <v>2270652.8222670862</v>
      </c>
      <c r="AD50" s="1">
        <f t="shared" si="37"/>
        <v>2327419.1428237632</v>
      </c>
      <c r="AE50" s="1">
        <f t="shared" si="37"/>
        <v>2385604.6213943572</v>
      </c>
      <c r="AF50" s="1"/>
    </row>
    <row r="51" spans="2:32" x14ac:dyDescent="0.25">
      <c r="B51">
        <v>1.5</v>
      </c>
      <c r="C51" s="1" t="s">
        <v>67</v>
      </c>
      <c r="D51" s="1"/>
      <c r="E51" s="1"/>
      <c r="F51" s="1"/>
      <c r="G51" s="1">
        <v>0</v>
      </c>
      <c r="H51" s="1">
        <f>G51*(1+$C$6)</f>
        <v>0</v>
      </c>
      <c r="I51" s="1">
        <f>H51*(1+$C$6)</f>
        <v>0</v>
      </c>
      <c r="J51" s="1">
        <f t="shared" ref="J51:AD51" si="39">I51*(1+$C$6)</f>
        <v>0</v>
      </c>
      <c r="K51" s="1">
        <f t="shared" si="39"/>
        <v>0</v>
      </c>
      <c r="L51" s="1">
        <f t="shared" si="39"/>
        <v>0</v>
      </c>
      <c r="M51" s="1">
        <f t="shared" si="39"/>
        <v>0</v>
      </c>
      <c r="N51" s="1">
        <f t="shared" si="39"/>
        <v>0</v>
      </c>
      <c r="O51" s="1">
        <f t="shared" si="39"/>
        <v>0</v>
      </c>
      <c r="P51" s="1"/>
      <c r="Q51" s="1">
        <f>O51*(1+$C$6)</f>
        <v>0</v>
      </c>
      <c r="R51" s="1">
        <f t="shared" si="39"/>
        <v>0</v>
      </c>
      <c r="S51" s="1">
        <f t="shared" si="39"/>
        <v>0</v>
      </c>
      <c r="T51" s="1">
        <f t="shared" si="39"/>
        <v>0</v>
      </c>
      <c r="U51" s="1">
        <f t="shared" si="39"/>
        <v>0</v>
      </c>
      <c r="V51" s="1">
        <f t="shared" si="39"/>
        <v>0</v>
      </c>
      <c r="W51" s="1">
        <f t="shared" si="39"/>
        <v>0</v>
      </c>
      <c r="X51" s="1">
        <f t="shared" si="39"/>
        <v>0</v>
      </c>
      <c r="Y51" s="1">
        <f t="shared" si="39"/>
        <v>0</v>
      </c>
      <c r="Z51" s="1">
        <f t="shared" ref="Z51" si="40">Y51*(1+$C$6)</f>
        <v>0</v>
      </c>
      <c r="AA51" s="1"/>
      <c r="AB51" s="1">
        <f>Z51*(1+$C$6)</f>
        <v>0</v>
      </c>
      <c r="AC51" s="1">
        <f t="shared" si="39"/>
        <v>0</v>
      </c>
      <c r="AD51" s="1">
        <f t="shared" si="39"/>
        <v>0</v>
      </c>
      <c r="AE51" s="1">
        <f>AD51*(1+$C$6)</f>
        <v>0</v>
      </c>
      <c r="AF51" s="1"/>
    </row>
    <row r="52" spans="2:32" x14ac:dyDescent="0.25">
      <c r="C52" s="1" t="s">
        <v>54</v>
      </c>
      <c r="D52" s="1"/>
      <c r="E52" s="1">
        <f t="shared" ref="E52:G52" si="41">SUM(E48:E51)</f>
        <v>5926582</v>
      </c>
      <c r="F52" s="1">
        <f t="shared" si="41"/>
        <v>5867402.75</v>
      </c>
      <c r="G52" s="1">
        <f t="shared" si="41"/>
        <v>5809047.8387500001</v>
      </c>
      <c r="H52" s="1">
        <f t="shared" ref="H52:L52" si="42">SUM(H48:H51)</f>
        <v>5751537.874718749</v>
      </c>
      <c r="I52" s="1">
        <f t="shared" si="42"/>
        <v>5694893.981586718</v>
      </c>
      <c r="J52" s="1">
        <f t="shared" si="42"/>
        <v>5639137.8111263858</v>
      </c>
      <c r="K52" s="1">
        <f t="shared" si="42"/>
        <v>5584291.5564045459</v>
      </c>
      <c r="L52" s="1">
        <f t="shared" si="42"/>
        <v>5530377.9653146593</v>
      </c>
      <c r="M52" s="1">
        <f>SUM(M48:M51)</f>
        <v>5477420.354447525</v>
      </c>
      <c r="N52" s="1">
        <f t="shared" ref="N52" si="43">SUM(N48:N51)</f>
        <v>5425442.6233087126</v>
      </c>
      <c r="O52" s="1">
        <f t="shared" ref="O52" si="44">SUM(O48:O51)</f>
        <v>1688357.2688914309</v>
      </c>
      <c r="P52" s="1">
        <f t="shared" ref="P52" si="45">SUM(P48:P51)</f>
        <v>4416877.7196558416</v>
      </c>
      <c r="Q52" s="1">
        <f t="shared" ref="Q52" si="46">SUM(Q48:Q51)</f>
        <v>6756826.2111391667</v>
      </c>
      <c r="R52" s="1">
        <f t="shared" ref="R52" si="47">SUM(R48:R51)</f>
        <v>6678706.9373682756</v>
      </c>
      <c r="S52" s="1">
        <f t="shared" ref="S52" si="48">SUM(S48:S51)</f>
        <v>6601669.2674727682</v>
      </c>
      <c r="T52" s="1">
        <f t="shared" ref="T52" si="49">SUM(T48:T51)</f>
        <v>6525740.2415495291</v>
      </c>
      <c r="U52" s="1">
        <f t="shared" ref="U52" si="50">SUM(U48:U51)</f>
        <v>6450947.5756978644</v>
      </c>
      <c r="V52" s="1">
        <f t="shared" ref="V52" si="51">SUM(V48:V51)</f>
        <v>6377319.678919564</v>
      </c>
      <c r="W52" s="1">
        <f t="shared" ref="W52" si="52">SUM(W48:W51)</f>
        <v>6304885.6704414636</v>
      </c>
      <c r="X52" s="1">
        <f t="shared" ref="X52" si="53">SUM(X48:X51)</f>
        <v>6233675.3974710647</v>
      </c>
      <c r="Y52" s="1">
        <f t="shared" ref="Y52" si="54">SUM(Y48:Y51)</f>
        <v>6163719.4533960614</v>
      </c>
      <c r="Z52" s="1">
        <f t="shared" ref="Z52" si="55">SUM(Z48:Z51)</f>
        <v>2161240.0449894932</v>
      </c>
      <c r="AA52" s="1">
        <f t="shared" ref="AA52" si="56">SUM(AA48:AA51)</f>
        <v>4869251.0546093183</v>
      </c>
      <c r="AB52" s="1">
        <f t="shared" ref="AB52" si="57">SUM(AB48:AB51)</f>
        <v>7861162.8989708871</v>
      </c>
      <c r="AC52" s="1">
        <f t="shared" ref="AC52" si="58">SUM(AC48:AC51)</f>
        <v>7757743.5702111106</v>
      </c>
      <c r="AD52" s="1">
        <f t="shared" ref="AD52" si="59">SUM(AD48:AD51)</f>
        <v>7655708.7858551545</v>
      </c>
      <c r="AE52" s="1">
        <f t="shared" ref="AE52" si="60">SUM(AE48:AE51)</f>
        <v>7555093.1595131159</v>
      </c>
      <c r="AF52" s="1">
        <f>SUM(E52:AE52)</f>
        <v>158765059.69180945</v>
      </c>
    </row>
    <row r="53" spans="2:32" x14ac:dyDescent="0.25">
      <c r="C53" s="1"/>
    </row>
    <row r="54" spans="2:32" x14ac:dyDescent="0.25">
      <c r="C54" s="17" t="s">
        <v>51</v>
      </c>
    </row>
    <row r="55" spans="2:32" x14ac:dyDescent="0.25">
      <c r="C55" s="1" t="s">
        <v>34</v>
      </c>
      <c r="D55" s="5">
        <f>D42</f>
        <v>72009072.775951147</v>
      </c>
      <c r="E55" s="1">
        <f>D55-E56</f>
        <v>69128709.864913106</v>
      </c>
      <c r="F55" s="1">
        <f t="shared" ref="F55:N55" si="61">E55-F56</f>
        <v>66248346.953875057</v>
      </c>
      <c r="G55" s="1">
        <f t="shared" si="61"/>
        <v>63367984.042837009</v>
      </c>
      <c r="H55" s="1">
        <f t="shared" si="61"/>
        <v>60487621.13179896</v>
      </c>
      <c r="I55" s="1">
        <f t="shared" si="61"/>
        <v>57607258.220760912</v>
      </c>
      <c r="J55" s="1">
        <f t="shared" si="61"/>
        <v>54726895.309722863</v>
      </c>
      <c r="K55" s="1">
        <f t="shared" si="61"/>
        <v>51846532.398684815</v>
      </c>
      <c r="L55" s="1">
        <f t="shared" si="61"/>
        <v>48966169.487646766</v>
      </c>
      <c r="M55" s="1">
        <f t="shared" si="61"/>
        <v>46085806.576608717</v>
      </c>
      <c r="N55" s="1">
        <f t="shared" si="61"/>
        <v>43205443.665570669</v>
      </c>
      <c r="O55" s="1"/>
      <c r="P55" s="1">
        <f>N55-P56+P42</f>
        <v>63534919.217837319</v>
      </c>
      <c r="Q55" s="1">
        <f t="shared" ref="Q55" si="62">P55-Q56</f>
        <v>59687479.704161577</v>
      </c>
      <c r="R55" s="1">
        <f t="shared" ref="R55" si="63">Q55-R56</f>
        <v>55840040.190485835</v>
      </c>
      <c r="S55" s="1">
        <f t="shared" ref="S55" si="64">R55-S56</f>
        <v>51992600.676810093</v>
      </c>
      <c r="T55" s="1">
        <f t="shared" ref="T55" si="65">S55-T56</f>
        <v>48145161.163134351</v>
      </c>
      <c r="U55" s="1">
        <f t="shared" ref="U55" si="66">T55-U56</f>
        <v>44297721.64945861</v>
      </c>
      <c r="V55" s="1">
        <f t="shared" ref="V55" si="67">U55-V56</f>
        <v>40450282.135782868</v>
      </c>
      <c r="W55" s="1">
        <f t="shared" ref="W55" si="68">V55-W56</f>
        <v>36602842.622107126</v>
      </c>
      <c r="X55" s="1">
        <f t="shared" ref="X55" si="69">W55-X56</f>
        <v>32755403.108431384</v>
      </c>
      <c r="Y55" s="1">
        <f t="shared" ref="Y55" si="70">X55-Y56</f>
        <v>28907963.594755642</v>
      </c>
      <c r="Z55" s="1"/>
      <c r="AA55" s="1">
        <f>Y55-AA56+AA42</f>
        <v>54771079.571250379</v>
      </c>
      <c r="AB55" s="1">
        <f t="shared" ref="AB55" si="71">AA55-AB56</f>
        <v>49685700.245484203</v>
      </c>
      <c r="AC55" s="1">
        <f t="shared" ref="AC55" si="72">AB55-AC56</f>
        <v>44600320.919718027</v>
      </c>
      <c r="AD55" s="1">
        <f t="shared" ref="AD55" si="73">AC55-AD56</f>
        <v>39514941.593951851</v>
      </c>
      <c r="AE55" s="1">
        <f t="shared" ref="AE55" si="74">AD55-AE56</f>
        <v>34429562.268185675</v>
      </c>
      <c r="AF55" s="1"/>
    </row>
    <row r="56" spans="2:32" x14ac:dyDescent="0.25">
      <c r="C56" s="1" t="s">
        <v>35</v>
      </c>
      <c r="D56" s="1"/>
      <c r="E56" s="1">
        <f>D55/25</f>
        <v>2880362.9110380458</v>
      </c>
      <c r="F56" s="1">
        <f>E56</f>
        <v>2880362.9110380458</v>
      </c>
      <c r="G56" s="1">
        <f t="shared" ref="G56:M56" si="75">F56</f>
        <v>2880362.9110380458</v>
      </c>
      <c r="H56" s="1">
        <f t="shared" si="75"/>
        <v>2880362.9110380458</v>
      </c>
      <c r="I56" s="1">
        <f t="shared" si="75"/>
        <v>2880362.9110380458</v>
      </c>
      <c r="J56" s="1">
        <f t="shared" si="75"/>
        <v>2880362.9110380458</v>
      </c>
      <c r="K56" s="1">
        <f t="shared" si="75"/>
        <v>2880362.9110380458</v>
      </c>
      <c r="L56" s="1">
        <f t="shared" si="75"/>
        <v>2880362.9110380458</v>
      </c>
      <c r="M56" s="1">
        <f t="shared" si="75"/>
        <v>2880362.9110380458</v>
      </c>
      <c r="N56" s="1">
        <f>M56</f>
        <v>2880362.9110380458</v>
      </c>
      <c r="O56" s="1"/>
      <c r="P56" s="1">
        <f>N56+P42/25</f>
        <v>3847439.5136757419</v>
      </c>
      <c r="Q56" s="1">
        <f t="shared" ref="Q56:AE56" si="76">P56</f>
        <v>3847439.5136757419</v>
      </c>
      <c r="R56" s="1">
        <f t="shared" si="76"/>
        <v>3847439.5136757419</v>
      </c>
      <c r="S56" s="1">
        <f t="shared" si="76"/>
        <v>3847439.5136757419</v>
      </c>
      <c r="T56" s="1">
        <f t="shared" si="76"/>
        <v>3847439.5136757419</v>
      </c>
      <c r="U56" s="1">
        <f t="shared" si="76"/>
        <v>3847439.5136757419</v>
      </c>
      <c r="V56" s="1">
        <f t="shared" si="76"/>
        <v>3847439.5136757419</v>
      </c>
      <c r="W56" s="1">
        <f t="shared" si="76"/>
        <v>3847439.5136757419</v>
      </c>
      <c r="X56" s="1">
        <f t="shared" si="76"/>
        <v>3847439.5136757419</v>
      </c>
      <c r="Y56" s="1">
        <f t="shared" si="76"/>
        <v>3847439.5136757419</v>
      </c>
      <c r="Z56" s="1"/>
      <c r="AA56" s="1">
        <f>Y56+AA42/25</f>
        <v>5085379.3257661778</v>
      </c>
      <c r="AB56" s="1">
        <f t="shared" si="76"/>
        <v>5085379.3257661778</v>
      </c>
      <c r="AC56" s="1">
        <f t="shared" si="76"/>
        <v>5085379.3257661778</v>
      </c>
      <c r="AD56" s="1">
        <f t="shared" si="76"/>
        <v>5085379.3257661778</v>
      </c>
      <c r="AE56" s="1">
        <f t="shared" si="76"/>
        <v>5085379.3257661778</v>
      </c>
      <c r="AF56" s="1"/>
    </row>
    <row r="57" spans="2:32" x14ac:dyDescent="0.25">
      <c r="C57" s="1" t="s">
        <v>3</v>
      </c>
      <c r="D57" s="1"/>
      <c r="E57" s="1">
        <f t="shared" ref="E57:N57" si="77">D55*$C$5</f>
        <v>2880362.9110380458</v>
      </c>
      <c r="F57" s="1">
        <f t="shared" si="77"/>
        <v>2765148.3945965241</v>
      </c>
      <c r="G57" s="1">
        <f t="shared" si="77"/>
        <v>2649933.8781550024</v>
      </c>
      <c r="H57" s="1">
        <f t="shared" si="77"/>
        <v>2534719.3617134802</v>
      </c>
      <c r="I57" s="1">
        <f t="shared" si="77"/>
        <v>2419504.8452719585</v>
      </c>
      <c r="J57" s="1">
        <f t="shared" si="77"/>
        <v>2304290.3288304363</v>
      </c>
      <c r="K57" s="1">
        <f t="shared" si="77"/>
        <v>2189075.8123889146</v>
      </c>
      <c r="L57" s="1">
        <f t="shared" si="77"/>
        <v>2073861.2959473927</v>
      </c>
      <c r="M57" s="1">
        <f t="shared" si="77"/>
        <v>1958646.7795058708</v>
      </c>
      <c r="N57" s="1">
        <f t="shared" si="77"/>
        <v>1843432.2630643488</v>
      </c>
      <c r="O57" s="1"/>
      <c r="P57" s="1">
        <f>N55*$C$5</f>
        <v>1728217.7466228269</v>
      </c>
      <c r="Q57" s="1">
        <f t="shared" ref="Q57:AE57" si="78">P55*$C$5</f>
        <v>2541396.7687134929</v>
      </c>
      <c r="R57" s="1">
        <f t="shared" si="78"/>
        <v>2387499.1881664633</v>
      </c>
      <c r="S57" s="1">
        <f t="shared" si="78"/>
        <v>2233601.6076194337</v>
      </c>
      <c r="T57" s="1">
        <f t="shared" si="78"/>
        <v>2079704.0270724038</v>
      </c>
      <c r="U57" s="1">
        <f t="shared" si="78"/>
        <v>1925806.4465253742</v>
      </c>
      <c r="V57" s="1">
        <f t="shared" si="78"/>
        <v>1771908.8659783443</v>
      </c>
      <c r="W57" s="1">
        <f t="shared" si="78"/>
        <v>1618011.2854313147</v>
      </c>
      <c r="X57" s="1">
        <f t="shared" si="78"/>
        <v>1464113.7048842851</v>
      </c>
      <c r="Y57" s="1">
        <f t="shared" si="78"/>
        <v>1310216.1243372555</v>
      </c>
      <c r="Z57" s="1"/>
      <c r="AA57" s="1">
        <f>Y55*$C$5</f>
        <v>1156318.5437902256</v>
      </c>
      <c r="AB57" s="1">
        <f t="shared" si="78"/>
        <v>2190843.1828500153</v>
      </c>
      <c r="AC57" s="1">
        <f t="shared" si="78"/>
        <v>1987428.0098193681</v>
      </c>
      <c r="AD57" s="1">
        <f t="shared" si="78"/>
        <v>1784012.8367887211</v>
      </c>
      <c r="AE57" s="1">
        <f t="shared" si="78"/>
        <v>1580597.6637580742</v>
      </c>
      <c r="AF57" s="1"/>
    </row>
    <row r="58" spans="2:32" x14ac:dyDescent="0.25">
      <c r="C58" s="1" t="s">
        <v>36</v>
      </c>
      <c r="D58" s="1"/>
      <c r="E58" s="1">
        <f>E42</f>
        <v>1745454</v>
      </c>
      <c r="F58" s="1">
        <f t="shared" ref="F58:N59" si="79">E58*(1+$C$6)</f>
        <v>1789090.3499999999</v>
      </c>
      <c r="G58" s="1">
        <f t="shared" si="79"/>
        <v>1833817.6087499997</v>
      </c>
      <c r="H58" s="1">
        <f t="shared" si="79"/>
        <v>1879663.0489687496</v>
      </c>
      <c r="I58" s="1">
        <f t="shared" si="79"/>
        <v>1926654.6251929682</v>
      </c>
      <c r="J58" s="1">
        <f t="shared" si="79"/>
        <v>1974820.9908227923</v>
      </c>
      <c r="K58" s="1">
        <f t="shared" si="79"/>
        <v>2024191.5155933618</v>
      </c>
      <c r="L58" s="1">
        <f t="shared" si="79"/>
        <v>2074796.3034831956</v>
      </c>
      <c r="M58" s="1">
        <f t="shared" si="79"/>
        <v>2126666.2110702754</v>
      </c>
      <c r="N58" s="1">
        <f t="shared" si="79"/>
        <v>2179832.8663470321</v>
      </c>
      <c r="O58" s="1">
        <f t="shared" ref="O58:AE59" si="80">N58*(1+$C$6)</f>
        <v>2234328.6880057077</v>
      </c>
      <c r="P58" s="1"/>
      <c r="Q58" s="1">
        <f>O58*(1+$C$6)</f>
        <v>2290186.90520585</v>
      </c>
      <c r="R58" s="1">
        <f t="shared" si="80"/>
        <v>2347441.5778359962</v>
      </c>
      <c r="S58" s="1">
        <f t="shared" si="80"/>
        <v>2406127.6172818961</v>
      </c>
      <c r="T58" s="1">
        <f t="shared" si="80"/>
        <v>2466280.8077139431</v>
      </c>
      <c r="U58" s="1">
        <f t="shared" si="80"/>
        <v>2527937.8279067916</v>
      </c>
      <c r="V58" s="1">
        <f t="shared" si="80"/>
        <v>2591136.273604461</v>
      </c>
      <c r="W58" s="1">
        <f t="shared" si="80"/>
        <v>2655914.6804445721</v>
      </c>
      <c r="X58" s="1">
        <f t="shared" si="80"/>
        <v>2722312.5474556861</v>
      </c>
      <c r="Y58" s="1">
        <f t="shared" si="80"/>
        <v>2790370.3611420779</v>
      </c>
      <c r="Z58" s="1">
        <f t="shared" ref="Z58:Z59" si="81">Y58*(1+$C$6)</f>
        <v>2860129.6201706296</v>
      </c>
      <c r="AA58" s="1"/>
      <c r="AB58" s="1">
        <f>Z58*(1+$C$6)</f>
        <v>2931632.8606748949</v>
      </c>
      <c r="AC58" s="1">
        <f t="shared" si="80"/>
        <v>3004923.6821917668</v>
      </c>
      <c r="AD58" s="1">
        <f t="shared" si="80"/>
        <v>3080046.7742465609</v>
      </c>
      <c r="AE58" s="1">
        <f t="shared" si="80"/>
        <v>3157047.9436027245</v>
      </c>
      <c r="AF58" s="1"/>
    </row>
    <row r="59" spans="2:32" x14ac:dyDescent="0.25">
      <c r="B59">
        <v>0.75</v>
      </c>
      <c r="C59" s="1" t="s">
        <v>67</v>
      </c>
      <c r="D59" s="1"/>
      <c r="E59" s="1"/>
      <c r="F59" s="1"/>
      <c r="G59" s="1">
        <f>-800000*0.75</f>
        <v>-600000</v>
      </c>
      <c r="H59" s="1">
        <f>G59*(1+$C$6)</f>
        <v>-615000</v>
      </c>
      <c r="I59" s="1">
        <f>H59*(1+$C$6)</f>
        <v>-630375</v>
      </c>
      <c r="J59" s="1">
        <f t="shared" si="79"/>
        <v>-646134.375</v>
      </c>
      <c r="K59" s="1">
        <f t="shared" si="79"/>
        <v>-662287.734375</v>
      </c>
      <c r="L59" s="1">
        <f t="shared" si="79"/>
        <v>-678844.92773437488</v>
      </c>
      <c r="M59" s="1">
        <f t="shared" si="79"/>
        <v>-695816.05092773424</v>
      </c>
      <c r="N59" s="1">
        <f t="shared" si="79"/>
        <v>-713211.45220092754</v>
      </c>
      <c r="O59" s="1">
        <f t="shared" si="80"/>
        <v>-731041.73850595066</v>
      </c>
      <c r="P59" s="1"/>
      <c r="Q59" s="1">
        <f>O59*(1+$C$6)</f>
        <v>-749317.78196859942</v>
      </c>
      <c r="R59" s="1">
        <f t="shared" si="80"/>
        <v>-768050.72651781433</v>
      </c>
      <c r="S59" s="1">
        <f t="shared" si="80"/>
        <v>-787251.99468075961</v>
      </c>
      <c r="T59" s="1">
        <f t="shared" si="80"/>
        <v>-806933.29454777855</v>
      </c>
      <c r="U59" s="1">
        <f t="shared" si="80"/>
        <v>-827106.62691147299</v>
      </c>
      <c r="V59" s="1">
        <f t="shared" si="80"/>
        <v>-847784.29258425976</v>
      </c>
      <c r="W59" s="1">
        <f t="shared" si="80"/>
        <v>-868978.89989886619</v>
      </c>
      <c r="X59" s="1">
        <f t="shared" si="80"/>
        <v>-890703.3723963378</v>
      </c>
      <c r="Y59" s="1">
        <f t="shared" si="80"/>
        <v>-912970.95670624613</v>
      </c>
      <c r="Z59" s="1">
        <f t="shared" si="81"/>
        <v>-935795.23062390217</v>
      </c>
      <c r="AA59" s="1"/>
      <c r="AB59" s="1">
        <f>Z59*(1+$C$6)</f>
        <v>-959190.11138949962</v>
      </c>
      <c r="AC59" s="1">
        <f t="shared" si="80"/>
        <v>-983169.86417423701</v>
      </c>
      <c r="AD59" s="1">
        <f t="shared" si="80"/>
        <v>-1007749.1107785929</v>
      </c>
      <c r="AE59" s="1">
        <f>AD59*(1+$C$6)</f>
        <v>-1032942.8385480576</v>
      </c>
      <c r="AF59" s="1"/>
    </row>
    <row r="60" spans="2:32" x14ac:dyDescent="0.25">
      <c r="C60" s="1" t="s">
        <v>54</v>
      </c>
      <c r="D60" s="1"/>
      <c r="E60" s="1">
        <f>SUM(E56:E59)</f>
        <v>7506179.8220760915</v>
      </c>
      <c r="F60" s="1">
        <f t="shared" ref="F60:AE60" si="82">SUM(F56:F59)</f>
        <v>7434601.655634569</v>
      </c>
      <c r="G60" s="1">
        <f t="shared" si="82"/>
        <v>6764114.3979430478</v>
      </c>
      <c r="H60" s="1">
        <f t="shared" si="82"/>
        <v>6679745.321720276</v>
      </c>
      <c r="I60" s="1">
        <f t="shared" si="82"/>
        <v>6596147.3815029729</v>
      </c>
      <c r="J60" s="1">
        <f t="shared" si="82"/>
        <v>6513339.8556912746</v>
      </c>
      <c r="K60" s="1">
        <f t="shared" si="82"/>
        <v>6431342.5046453224</v>
      </c>
      <c r="L60" s="1">
        <f t="shared" si="82"/>
        <v>6350175.5827342588</v>
      </c>
      <c r="M60" s="1">
        <f t="shared" si="82"/>
        <v>6269859.850686457</v>
      </c>
      <c r="N60" s="1">
        <f t="shared" si="82"/>
        <v>6190416.5882484997</v>
      </c>
      <c r="O60" s="1">
        <f t="shared" si="82"/>
        <v>1503286.949499757</v>
      </c>
      <c r="P60" s="1">
        <f t="shared" si="82"/>
        <v>5575657.2602985688</v>
      </c>
      <c r="Q60" s="1">
        <f t="shared" si="82"/>
        <v>7929705.4056264851</v>
      </c>
      <c r="R60" s="1">
        <f t="shared" si="82"/>
        <v>7814329.5531603871</v>
      </c>
      <c r="S60" s="1">
        <f t="shared" si="82"/>
        <v>7699916.7438963121</v>
      </c>
      <c r="T60" s="1">
        <f t="shared" si="82"/>
        <v>7586491.0539143095</v>
      </c>
      <c r="U60" s="1">
        <f t="shared" si="82"/>
        <v>7474077.1611964349</v>
      </c>
      <c r="V60" s="1">
        <f t="shared" si="82"/>
        <v>7362700.3606742872</v>
      </c>
      <c r="W60" s="1">
        <f t="shared" si="82"/>
        <v>7252386.579652762</v>
      </c>
      <c r="X60" s="1">
        <f t="shared" si="82"/>
        <v>7143162.3936193753</v>
      </c>
      <c r="Y60" s="1">
        <f t="shared" si="82"/>
        <v>7035055.0424488299</v>
      </c>
      <c r="Z60" s="1">
        <f t="shared" si="82"/>
        <v>1924334.3895467273</v>
      </c>
      <c r="AA60" s="1">
        <f t="shared" si="82"/>
        <v>6241697.8695564037</v>
      </c>
      <c r="AB60" s="1">
        <f t="shared" si="82"/>
        <v>9248665.2579015885</v>
      </c>
      <c r="AC60" s="1">
        <f t="shared" si="82"/>
        <v>9094561.1536030751</v>
      </c>
      <c r="AD60" s="1">
        <f t="shared" si="82"/>
        <v>8941689.8260228671</v>
      </c>
      <c r="AE60" s="1">
        <f t="shared" si="82"/>
        <v>8790082.0945789199</v>
      </c>
      <c r="AF60" s="1">
        <f>SUM(E60:AE60)</f>
        <v>185353722.05607983</v>
      </c>
    </row>
    <row r="61" spans="2:32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AF61" s="1"/>
    </row>
    <row r="62" spans="2:32" x14ac:dyDescent="0.25">
      <c r="C62" s="17" t="s">
        <v>52</v>
      </c>
    </row>
    <row r="63" spans="2:32" x14ac:dyDescent="0.25">
      <c r="C63" s="1" t="s">
        <v>34</v>
      </c>
      <c r="D63" s="5">
        <f>D43</f>
        <v>42041784.658525124</v>
      </c>
      <c r="E63" s="1">
        <f>D63-E64</f>
        <v>40360113.272184119</v>
      </c>
      <c r="F63" s="1">
        <f t="shared" ref="F63:N63" si="83">E63-F64</f>
        <v>38678441.885843113</v>
      </c>
      <c r="G63" s="1">
        <f t="shared" si="83"/>
        <v>36996770.499502108</v>
      </c>
      <c r="H63" s="1">
        <f t="shared" si="83"/>
        <v>35315099.113161102</v>
      </c>
      <c r="I63" s="1">
        <f t="shared" si="83"/>
        <v>33633427.726820096</v>
      </c>
      <c r="J63" s="1">
        <f t="shared" si="83"/>
        <v>31951756.340479091</v>
      </c>
      <c r="K63" s="1">
        <f t="shared" si="83"/>
        <v>30270084.954138085</v>
      </c>
      <c r="L63" s="1">
        <f t="shared" si="83"/>
        <v>28588413.56779708</v>
      </c>
      <c r="M63" s="1">
        <f t="shared" si="83"/>
        <v>26906742.181456074</v>
      </c>
      <c r="N63" s="1">
        <f t="shared" si="83"/>
        <v>25225070.795115069</v>
      </c>
      <c r="O63" s="1"/>
      <c r="P63" s="1">
        <f>N63-P64+P43</f>
        <v>48742872.762923807</v>
      </c>
      <c r="Q63" s="1">
        <f t="shared" ref="Q63" si="84">P63-Q64</f>
        <v>46011223.320159897</v>
      </c>
      <c r="R63" s="1">
        <f t="shared" ref="R63" si="85">Q63-R64</f>
        <v>43279573.877395988</v>
      </c>
      <c r="S63" s="1">
        <f t="shared" ref="S63" si="86">R63-S64</f>
        <v>40547924.434632078</v>
      </c>
      <c r="T63" s="1">
        <f t="shared" ref="T63" si="87">S63-T64</f>
        <v>37816274.991868168</v>
      </c>
      <c r="U63" s="1">
        <f t="shared" ref="U63" si="88">T63-U64</f>
        <v>35084625.549104258</v>
      </c>
      <c r="V63" s="1">
        <f t="shared" ref="V63" si="89">U63-V64</f>
        <v>32352976.106340349</v>
      </c>
      <c r="W63" s="1">
        <f t="shared" ref="W63" si="90">V63-W64</f>
        <v>29621326.663576439</v>
      </c>
      <c r="X63" s="1">
        <f t="shared" ref="X63" si="91">W63-X64</f>
        <v>26889677.220812529</v>
      </c>
      <c r="Y63" s="1">
        <f t="shared" ref="Y63" si="92">X63-Y64</f>
        <v>24158027.77804862</v>
      </c>
      <c r="Z63" s="1"/>
      <c r="AA63" s="1">
        <f>Y63-AA64+AA43</f>
        <v>53683834.697819725</v>
      </c>
      <c r="AB63" s="1">
        <f t="shared" ref="AB63" si="93">AA63-AB64</f>
        <v>49608124.573283523</v>
      </c>
      <c r="AC63" s="1">
        <f t="shared" ref="AC63" si="94">AB63-AC64</f>
        <v>45532414.448747322</v>
      </c>
      <c r="AD63" s="1">
        <f t="shared" ref="AD63" si="95">AC63-AD64</f>
        <v>41456704.324211121</v>
      </c>
      <c r="AE63" s="1">
        <f t="shared" ref="AE63" si="96">AD63-AE64</f>
        <v>37380994.199674919</v>
      </c>
      <c r="AF63" s="1"/>
    </row>
    <row r="64" spans="2:32" x14ac:dyDescent="0.25">
      <c r="C64" s="1" t="s">
        <v>35</v>
      </c>
      <c r="D64" s="1"/>
      <c r="E64" s="1">
        <f>D63/25</f>
        <v>1681671.3863410049</v>
      </c>
      <c r="F64" s="1">
        <f>E64</f>
        <v>1681671.3863410049</v>
      </c>
      <c r="G64" s="1">
        <f t="shared" ref="G64:N64" si="97">F64</f>
        <v>1681671.3863410049</v>
      </c>
      <c r="H64" s="1">
        <f t="shared" si="97"/>
        <v>1681671.3863410049</v>
      </c>
      <c r="I64" s="1">
        <f t="shared" si="97"/>
        <v>1681671.3863410049</v>
      </c>
      <c r="J64" s="1">
        <f t="shared" si="97"/>
        <v>1681671.3863410049</v>
      </c>
      <c r="K64" s="1">
        <f t="shared" si="97"/>
        <v>1681671.3863410049</v>
      </c>
      <c r="L64" s="1">
        <f t="shared" si="97"/>
        <v>1681671.3863410049</v>
      </c>
      <c r="M64" s="1">
        <f t="shared" si="97"/>
        <v>1681671.3863410049</v>
      </c>
      <c r="N64" s="1">
        <f t="shared" si="97"/>
        <v>1681671.3863410049</v>
      </c>
      <c r="O64" s="1"/>
      <c r="P64" s="1">
        <f>N64+P43/25</f>
        <v>2731649.4427639106</v>
      </c>
      <c r="Q64" s="1">
        <f t="shared" ref="Q64" si="98">P64</f>
        <v>2731649.4427639106</v>
      </c>
      <c r="R64" s="1">
        <f t="shared" ref="R64" si="99">Q64</f>
        <v>2731649.4427639106</v>
      </c>
      <c r="S64" s="1">
        <f t="shared" ref="S64" si="100">R64</f>
        <v>2731649.4427639106</v>
      </c>
      <c r="T64" s="1">
        <f t="shared" ref="T64" si="101">S64</f>
        <v>2731649.4427639106</v>
      </c>
      <c r="U64" s="1">
        <f t="shared" ref="U64" si="102">T64</f>
        <v>2731649.4427639106</v>
      </c>
      <c r="V64" s="1">
        <f t="shared" ref="V64" si="103">U64</f>
        <v>2731649.4427639106</v>
      </c>
      <c r="W64" s="1">
        <f t="shared" ref="W64" si="104">V64</f>
        <v>2731649.4427639106</v>
      </c>
      <c r="X64" s="1">
        <f t="shared" ref="X64" si="105">W64</f>
        <v>2731649.4427639106</v>
      </c>
      <c r="Y64" s="1">
        <f t="shared" ref="Y64" si="106">X64</f>
        <v>2731649.4427639106</v>
      </c>
      <c r="Z64" s="1"/>
      <c r="AA64" s="1">
        <f>Y64+AA43/25</f>
        <v>4075710.1245362032</v>
      </c>
      <c r="AB64" s="1">
        <f t="shared" ref="AB64" si="107">AA64</f>
        <v>4075710.1245362032</v>
      </c>
      <c r="AC64" s="1">
        <f t="shared" ref="AC64" si="108">AB64</f>
        <v>4075710.1245362032</v>
      </c>
      <c r="AD64" s="1">
        <f t="shared" ref="AD64" si="109">AC64</f>
        <v>4075710.1245362032</v>
      </c>
      <c r="AE64" s="1">
        <f t="shared" ref="AE64" si="110">AD64</f>
        <v>4075710.1245362032</v>
      </c>
      <c r="AF64" s="1"/>
    </row>
    <row r="65" spans="3:32" x14ac:dyDescent="0.25">
      <c r="C65" s="1" t="s">
        <v>3</v>
      </c>
      <c r="D65" s="1"/>
      <c r="E65" s="1">
        <f t="shared" ref="E65:N65" si="111">D63*$C$5</f>
        <v>1681671.3863410051</v>
      </c>
      <c r="F65" s="1">
        <f t="shared" si="111"/>
        <v>1614404.5308873649</v>
      </c>
      <c r="G65" s="1">
        <f t="shared" si="111"/>
        <v>1547137.6754337247</v>
      </c>
      <c r="H65" s="1">
        <f t="shared" si="111"/>
        <v>1479870.8199800844</v>
      </c>
      <c r="I65" s="1">
        <f t="shared" si="111"/>
        <v>1412603.9645264442</v>
      </c>
      <c r="J65" s="1">
        <f t="shared" si="111"/>
        <v>1345337.109072804</v>
      </c>
      <c r="K65" s="1">
        <f t="shared" si="111"/>
        <v>1278070.2536191638</v>
      </c>
      <c r="L65" s="1">
        <f t="shared" si="111"/>
        <v>1210803.3981655235</v>
      </c>
      <c r="M65" s="1">
        <f t="shared" si="111"/>
        <v>1143536.5427118833</v>
      </c>
      <c r="N65" s="1">
        <f t="shared" si="111"/>
        <v>1076269.6872582431</v>
      </c>
      <c r="O65" s="1"/>
      <c r="P65" s="1">
        <f>N63*$C$5</f>
        <v>1009002.8318046028</v>
      </c>
      <c r="Q65" s="1">
        <f t="shared" ref="Q65:AE65" si="112">P63*$C$5</f>
        <v>1949714.9105169524</v>
      </c>
      <c r="R65" s="1">
        <f t="shared" si="112"/>
        <v>1840448.9328063959</v>
      </c>
      <c r="S65" s="1">
        <f t="shared" si="112"/>
        <v>1731182.9550958395</v>
      </c>
      <c r="T65" s="1">
        <f t="shared" si="112"/>
        <v>1621916.9773852832</v>
      </c>
      <c r="U65" s="1">
        <f t="shared" si="112"/>
        <v>1512650.9996747267</v>
      </c>
      <c r="V65" s="1">
        <f t="shared" si="112"/>
        <v>1403385.0219641703</v>
      </c>
      <c r="W65" s="1">
        <f t="shared" si="112"/>
        <v>1294119.044253614</v>
      </c>
      <c r="X65" s="1">
        <f t="shared" si="112"/>
        <v>1184853.0665430576</v>
      </c>
      <c r="Y65" s="1">
        <f t="shared" si="112"/>
        <v>1075587.0888325011</v>
      </c>
      <c r="Z65" s="1"/>
      <c r="AA65" s="1">
        <f>Y63*$C$5</f>
        <v>966321.11112194485</v>
      </c>
      <c r="AB65" s="1">
        <f t="shared" si="112"/>
        <v>2147353.3879127889</v>
      </c>
      <c r="AC65" s="1">
        <f t="shared" si="112"/>
        <v>1984324.982931341</v>
      </c>
      <c r="AD65" s="1">
        <f t="shared" si="112"/>
        <v>1821296.577949893</v>
      </c>
      <c r="AE65" s="1">
        <f t="shared" si="112"/>
        <v>1658268.1729684449</v>
      </c>
      <c r="AF65" s="1"/>
    </row>
    <row r="66" spans="3:32" x14ac:dyDescent="0.25">
      <c r="C66" s="1" t="s">
        <v>36</v>
      </c>
      <c r="D66" s="1"/>
      <c r="E66" s="1">
        <f>E43</f>
        <v>1895080.9</v>
      </c>
      <c r="F66" s="1">
        <f t="shared" ref="F66:N66" si="113">E66*(1+$C$6)</f>
        <v>1942457.9224999996</v>
      </c>
      <c r="G66" s="1">
        <f t="shared" si="113"/>
        <v>1991019.3705624994</v>
      </c>
      <c r="H66" s="1">
        <f t="shared" si="113"/>
        <v>2040794.8548265616</v>
      </c>
      <c r="I66" s="1">
        <f t="shared" si="113"/>
        <v>2091814.7261972255</v>
      </c>
      <c r="J66" s="1">
        <f t="shared" si="113"/>
        <v>2144110.0943521559</v>
      </c>
      <c r="K66" s="1">
        <f t="shared" si="113"/>
        <v>2197712.8467109594</v>
      </c>
      <c r="L66" s="1">
        <f t="shared" si="113"/>
        <v>2252655.667878733</v>
      </c>
      <c r="M66" s="1">
        <f t="shared" si="113"/>
        <v>2308972.0595757011</v>
      </c>
      <c r="N66" s="1">
        <f t="shared" si="113"/>
        <v>2366696.3610650934</v>
      </c>
      <c r="O66" s="1">
        <f t="shared" ref="O66:AE66" si="114">N66*(1+$C$6)</f>
        <v>2425863.7700917204</v>
      </c>
      <c r="P66" s="1"/>
      <c r="Q66" s="1">
        <f>O66*(1+$C$6)</f>
        <v>2486510.3643440134</v>
      </c>
      <c r="R66" s="1">
        <f t="shared" si="114"/>
        <v>2548673.1234526136</v>
      </c>
      <c r="S66" s="1">
        <f t="shared" si="114"/>
        <v>2612389.9515389288</v>
      </c>
      <c r="T66" s="1">
        <f t="shared" si="114"/>
        <v>2677699.700327402</v>
      </c>
      <c r="U66" s="1">
        <f t="shared" si="114"/>
        <v>2744642.1928355866</v>
      </c>
      <c r="V66" s="1">
        <f t="shared" si="114"/>
        <v>2813258.2476564762</v>
      </c>
      <c r="W66" s="1">
        <f t="shared" si="114"/>
        <v>2883589.7038478879</v>
      </c>
      <c r="X66" s="1">
        <f t="shared" si="114"/>
        <v>2955679.4464440849</v>
      </c>
      <c r="Y66" s="1">
        <f t="shared" si="114"/>
        <v>3029571.4326051869</v>
      </c>
      <c r="Z66" s="1">
        <f t="shared" ref="Z66" si="115">Y66*(1+$C$6)</f>
        <v>3105310.7184203165</v>
      </c>
      <c r="AA66" s="1"/>
      <c r="AB66" s="1">
        <f>Z66*(1+$C$6)</f>
        <v>3182943.4863808239</v>
      </c>
      <c r="AC66" s="1">
        <f t="shared" si="114"/>
        <v>3262517.0735403444</v>
      </c>
      <c r="AD66" s="1">
        <f t="shared" si="114"/>
        <v>3344080.0003788527</v>
      </c>
      <c r="AE66" s="1">
        <f t="shared" si="114"/>
        <v>3427682.0003883238</v>
      </c>
      <c r="AF66" s="1"/>
    </row>
    <row r="67" spans="3:32" x14ac:dyDescent="0.25">
      <c r="C67" s="1" t="s">
        <v>54</v>
      </c>
      <c r="D67" s="1"/>
      <c r="E67" s="1">
        <f>SUM(E64:E66)</f>
        <v>5258423.6726820096</v>
      </c>
      <c r="F67" s="1">
        <f t="shared" ref="F67:N67" si="116">SUM(F64:F66)</f>
        <v>5238533.8397283694</v>
      </c>
      <c r="G67" s="1">
        <f t="shared" si="116"/>
        <v>5219828.4323372291</v>
      </c>
      <c r="H67" s="1">
        <f t="shared" si="116"/>
        <v>5202337.0611476507</v>
      </c>
      <c r="I67" s="1">
        <f t="shared" si="116"/>
        <v>5186090.0770646743</v>
      </c>
      <c r="J67" s="1">
        <f t="shared" si="116"/>
        <v>5171118.589765965</v>
      </c>
      <c r="K67" s="1">
        <f t="shared" si="116"/>
        <v>5157454.4866711283</v>
      </c>
      <c r="L67" s="1">
        <f t="shared" si="116"/>
        <v>5145130.4523852617</v>
      </c>
      <c r="M67" s="1">
        <f t="shared" si="116"/>
        <v>5134179.9886285895</v>
      </c>
      <c r="N67" s="1">
        <f t="shared" si="116"/>
        <v>5124637.4346643416</v>
      </c>
      <c r="O67" s="1">
        <f t="shared" ref="O67:AE67" si="117">SUM(O64:O66)</f>
        <v>2425863.7700917204</v>
      </c>
      <c r="P67" s="1">
        <f t="shared" si="117"/>
        <v>3740652.2745685135</v>
      </c>
      <c r="Q67" s="1">
        <f t="shared" si="117"/>
        <v>7167874.7176248766</v>
      </c>
      <c r="R67" s="1">
        <f t="shared" si="117"/>
        <v>7120771.4990229197</v>
      </c>
      <c r="S67" s="1">
        <f t="shared" si="117"/>
        <v>7075222.3493986791</v>
      </c>
      <c r="T67" s="1">
        <f t="shared" si="117"/>
        <v>7031266.1204765961</v>
      </c>
      <c r="U67" s="1">
        <f t="shared" si="117"/>
        <v>6988942.635274224</v>
      </c>
      <c r="V67" s="1">
        <f t="shared" si="117"/>
        <v>6948292.7123845574</v>
      </c>
      <c r="W67" s="1">
        <f t="shared" si="117"/>
        <v>6909358.1908654124</v>
      </c>
      <c r="X67" s="1">
        <f t="shared" si="117"/>
        <v>6872181.9557510531</v>
      </c>
      <c r="Y67" s="1">
        <f t="shared" si="117"/>
        <v>6836807.9642015994</v>
      </c>
      <c r="Z67" s="1">
        <f t="shared" si="117"/>
        <v>3105310.7184203165</v>
      </c>
      <c r="AA67" s="1">
        <f t="shared" si="117"/>
        <v>5042031.2356581483</v>
      </c>
      <c r="AB67" s="1">
        <f t="shared" si="117"/>
        <v>9406006.9988298155</v>
      </c>
      <c r="AC67" s="1">
        <f t="shared" si="117"/>
        <v>9322552.1810078882</v>
      </c>
      <c r="AD67" s="1">
        <f t="shared" si="117"/>
        <v>9241086.7028649487</v>
      </c>
      <c r="AE67" s="1">
        <f t="shared" si="117"/>
        <v>9161660.2978929728</v>
      </c>
      <c r="AF67" s="1">
        <f>SUM(E67:AE67)</f>
        <v>166233616.35940945</v>
      </c>
    </row>
    <row r="68" spans="3:32" x14ac:dyDescent="0.25">
      <c r="C68" s="1"/>
    </row>
    <row r="69" spans="3:32" x14ac:dyDescent="0.25">
      <c r="C69" s="17" t="s">
        <v>84</v>
      </c>
    </row>
    <row r="70" spans="3:32" x14ac:dyDescent="0.25">
      <c r="C70" s="6" t="s">
        <v>17</v>
      </c>
      <c r="D70" s="6" t="s">
        <v>37</v>
      </c>
      <c r="E70" s="7" t="s">
        <v>24</v>
      </c>
      <c r="F70" s="7" t="s">
        <v>25</v>
      </c>
      <c r="G70" s="7" t="s">
        <v>26</v>
      </c>
      <c r="H70" s="7" t="s">
        <v>27</v>
      </c>
      <c r="I70" s="7" t="s">
        <v>28</v>
      </c>
      <c r="J70" s="7" t="s">
        <v>29</v>
      </c>
      <c r="K70" s="7" t="s">
        <v>30</v>
      </c>
      <c r="L70" s="7" t="s">
        <v>31</v>
      </c>
      <c r="M70" s="7" t="s">
        <v>32</v>
      </c>
      <c r="N70" s="7" t="s">
        <v>33</v>
      </c>
      <c r="O70" s="7" t="s">
        <v>68</v>
      </c>
      <c r="P70" s="7" t="s">
        <v>83</v>
      </c>
      <c r="Q70" s="7" t="s">
        <v>69</v>
      </c>
      <c r="R70" s="7" t="s">
        <v>70</v>
      </c>
      <c r="S70" s="7" t="s">
        <v>71</v>
      </c>
      <c r="T70" s="7" t="s">
        <v>72</v>
      </c>
      <c r="U70" s="7" t="s">
        <v>73</v>
      </c>
      <c r="V70" s="7" t="s">
        <v>74</v>
      </c>
      <c r="W70" s="7" t="s">
        <v>75</v>
      </c>
      <c r="X70" s="7" t="s">
        <v>76</v>
      </c>
      <c r="Y70" s="7" t="s">
        <v>77</v>
      </c>
      <c r="Z70" s="7" t="s">
        <v>78</v>
      </c>
      <c r="AA70" s="7" t="s">
        <v>83</v>
      </c>
      <c r="AB70" s="7" t="s">
        <v>79</v>
      </c>
      <c r="AC70" s="7" t="s">
        <v>80</v>
      </c>
      <c r="AD70" s="7" t="s">
        <v>81</v>
      </c>
      <c r="AE70" s="7" t="s">
        <v>82</v>
      </c>
      <c r="AF70" s="7" t="s">
        <v>38</v>
      </c>
    </row>
    <row r="71" spans="3:32" x14ac:dyDescent="0.25">
      <c r="C71" s="6" t="s">
        <v>20</v>
      </c>
      <c r="D71" s="8">
        <f>D$41/1000</f>
        <v>57595.5</v>
      </c>
      <c r="E71" s="8">
        <f>E$52/1000</f>
        <v>5926.5820000000003</v>
      </c>
      <c r="F71" s="8">
        <f t="shared" ref="F71:N71" si="118">F52/1000</f>
        <v>5867.4027500000002</v>
      </c>
      <c r="G71" s="8">
        <f t="shared" si="118"/>
        <v>5809.0478387499998</v>
      </c>
      <c r="H71" s="8">
        <f t="shared" si="118"/>
        <v>5751.5378747187488</v>
      </c>
      <c r="I71" s="8">
        <f t="shared" si="118"/>
        <v>5694.8939815867179</v>
      </c>
      <c r="J71" s="8">
        <f t="shared" si="118"/>
        <v>5639.1378111263857</v>
      </c>
      <c r="K71" s="8">
        <f t="shared" si="118"/>
        <v>5584.2915564045461</v>
      </c>
      <c r="L71" s="8">
        <f t="shared" si="118"/>
        <v>5530.3779653146594</v>
      </c>
      <c r="M71" s="8">
        <f t="shared" si="118"/>
        <v>5477.4203544475249</v>
      </c>
      <c r="N71" s="8">
        <f t="shared" si="118"/>
        <v>5425.4426233087124</v>
      </c>
      <c r="O71" s="8">
        <f t="shared" ref="O71:AE71" si="119">O52/1000</f>
        <v>1688.357268891431</v>
      </c>
      <c r="P71" s="8">
        <f t="shared" si="119"/>
        <v>4416.8777196558412</v>
      </c>
      <c r="Q71" s="8">
        <f t="shared" si="119"/>
        <v>6756.8262111391668</v>
      </c>
      <c r="R71" s="8">
        <f t="shared" si="119"/>
        <v>6678.7069373682752</v>
      </c>
      <c r="S71" s="8">
        <f t="shared" si="119"/>
        <v>6601.6692674727683</v>
      </c>
      <c r="T71" s="8">
        <f t="shared" si="119"/>
        <v>6525.7402415495289</v>
      </c>
      <c r="U71" s="8">
        <f t="shared" si="119"/>
        <v>6450.9475756978645</v>
      </c>
      <c r="V71" s="8">
        <f t="shared" si="119"/>
        <v>6377.3196789195636</v>
      </c>
      <c r="W71" s="8">
        <f t="shared" si="119"/>
        <v>6304.8856704414638</v>
      </c>
      <c r="X71" s="8">
        <f t="shared" si="119"/>
        <v>6233.6753974710646</v>
      </c>
      <c r="Y71" s="8">
        <f t="shared" si="119"/>
        <v>6163.719453396061</v>
      </c>
      <c r="Z71" s="8">
        <f t="shared" si="119"/>
        <v>2161.2400449894931</v>
      </c>
      <c r="AA71" s="8">
        <f t="shared" si="119"/>
        <v>4869.2510546093181</v>
      </c>
      <c r="AB71" s="8">
        <f t="shared" si="119"/>
        <v>7861.162898970887</v>
      </c>
      <c r="AC71" s="8">
        <f t="shared" si="119"/>
        <v>7757.7435702111106</v>
      </c>
      <c r="AD71" s="8">
        <f t="shared" si="119"/>
        <v>7655.7087858551549</v>
      </c>
      <c r="AE71" s="8">
        <f t="shared" si="119"/>
        <v>7555.093159513116</v>
      </c>
      <c r="AF71" s="8">
        <f t="shared" ref="AF71:AF73" si="120">SUM(E71:AE71)</f>
        <v>158765.05969180938</v>
      </c>
    </row>
    <row r="72" spans="3:32" x14ac:dyDescent="0.25">
      <c r="C72" s="6" t="s">
        <v>21</v>
      </c>
      <c r="D72" s="8">
        <f>$D$42/1000</f>
        <v>72009.07277595115</v>
      </c>
      <c r="E72" s="8">
        <f>$E$60/1000</f>
        <v>7506.1798220760911</v>
      </c>
      <c r="F72" s="8">
        <f t="shared" ref="F72:N72" si="121">F60/1000</f>
        <v>7434.6016556345694</v>
      </c>
      <c r="G72" s="8">
        <f t="shared" si="121"/>
        <v>6764.1143979430481</v>
      </c>
      <c r="H72" s="8">
        <f t="shared" si="121"/>
        <v>6679.7453217202765</v>
      </c>
      <c r="I72" s="8">
        <f t="shared" si="121"/>
        <v>6596.1473815029731</v>
      </c>
      <c r="J72" s="8">
        <f t="shared" si="121"/>
        <v>6513.3398556912744</v>
      </c>
      <c r="K72" s="8">
        <f t="shared" si="121"/>
        <v>6431.3425046453222</v>
      </c>
      <c r="L72" s="8">
        <f t="shared" si="121"/>
        <v>6350.1755827342586</v>
      </c>
      <c r="M72" s="8">
        <f t="shared" si="121"/>
        <v>6269.8598506864573</v>
      </c>
      <c r="N72" s="8">
        <f t="shared" si="121"/>
        <v>6190.4165882484995</v>
      </c>
      <c r="O72" s="8">
        <f t="shared" ref="O72:AE72" si="122">O60/1000</f>
        <v>1503.2869494997569</v>
      </c>
      <c r="P72" s="8">
        <f t="shared" si="122"/>
        <v>5575.6572602985689</v>
      </c>
      <c r="Q72" s="8">
        <f t="shared" si="122"/>
        <v>7929.7054056264851</v>
      </c>
      <c r="R72" s="8">
        <f t="shared" si="122"/>
        <v>7814.3295531603871</v>
      </c>
      <c r="S72" s="8">
        <f t="shared" si="122"/>
        <v>7699.9167438963123</v>
      </c>
      <c r="T72" s="8">
        <f t="shared" si="122"/>
        <v>7586.4910539143093</v>
      </c>
      <c r="U72" s="8">
        <f t="shared" si="122"/>
        <v>7474.0771611964346</v>
      </c>
      <c r="V72" s="8">
        <f t="shared" si="122"/>
        <v>7362.7003606742874</v>
      </c>
      <c r="W72" s="8">
        <f t="shared" si="122"/>
        <v>7252.3865796527616</v>
      </c>
      <c r="X72" s="8">
        <f t="shared" si="122"/>
        <v>7143.1623936193755</v>
      </c>
      <c r="Y72" s="8">
        <f t="shared" si="122"/>
        <v>7035.0550424488301</v>
      </c>
      <c r="Z72" s="8">
        <f t="shared" si="122"/>
        <v>1924.3343895467274</v>
      </c>
      <c r="AA72" s="8">
        <f t="shared" si="122"/>
        <v>6241.6978695564039</v>
      </c>
      <c r="AB72" s="8">
        <f t="shared" si="122"/>
        <v>9248.6652579015881</v>
      </c>
      <c r="AC72" s="8">
        <f t="shared" si="122"/>
        <v>9094.5611536030756</v>
      </c>
      <c r="AD72" s="8">
        <f t="shared" si="122"/>
        <v>8941.6898260228663</v>
      </c>
      <c r="AE72" s="8">
        <f t="shared" si="122"/>
        <v>8790.0820945789201</v>
      </c>
      <c r="AF72" s="8">
        <f t="shared" si="120"/>
        <v>185353.72205607989</v>
      </c>
    </row>
    <row r="73" spans="3:32" x14ac:dyDescent="0.25">
      <c r="C73" s="6" t="s">
        <v>22</v>
      </c>
      <c r="D73" s="8">
        <f>$D$43/1000</f>
        <v>42041.784658525125</v>
      </c>
      <c r="E73" s="8">
        <f t="shared" ref="E73:N73" si="123">E67/1000</f>
        <v>5258.42367268201</v>
      </c>
      <c r="F73" s="8">
        <f t="shared" si="123"/>
        <v>5238.5338397283695</v>
      </c>
      <c r="G73" s="8">
        <f t="shared" si="123"/>
        <v>5219.8284323372291</v>
      </c>
      <c r="H73" s="8">
        <f t="shared" si="123"/>
        <v>5202.3370611476503</v>
      </c>
      <c r="I73" s="8">
        <f t="shared" si="123"/>
        <v>5186.090077064674</v>
      </c>
      <c r="J73" s="8">
        <f t="shared" si="123"/>
        <v>5171.1185897659652</v>
      </c>
      <c r="K73" s="8">
        <f t="shared" si="123"/>
        <v>5157.4544866711285</v>
      </c>
      <c r="L73" s="8">
        <f t="shared" si="123"/>
        <v>5145.1304523852614</v>
      </c>
      <c r="M73" s="8">
        <f t="shared" si="123"/>
        <v>5134.1799886285899</v>
      </c>
      <c r="N73" s="8">
        <f t="shared" si="123"/>
        <v>5124.6374346643415</v>
      </c>
      <c r="O73" s="8">
        <f t="shared" ref="O73:AE73" si="124">O67/1000</f>
        <v>2425.8637700917202</v>
      </c>
      <c r="P73" s="8">
        <f t="shared" si="124"/>
        <v>3740.6522745685133</v>
      </c>
      <c r="Q73" s="8">
        <f t="shared" si="124"/>
        <v>7167.8747176248762</v>
      </c>
      <c r="R73" s="8">
        <f t="shared" si="124"/>
        <v>7120.7714990229197</v>
      </c>
      <c r="S73" s="8">
        <f t="shared" si="124"/>
        <v>7075.2223493986794</v>
      </c>
      <c r="T73" s="8">
        <f t="shared" si="124"/>
        <v>7031.2661204765964</v>
      </c>
      <c r="U73" s="8">
        <f t="shared" si="124"/>
        <v>6988.9426352742239</v>
      </c>
      <c r="V73" s="8">
        <f t="shared" si="124"/>
        <v>6948.2927123845575</v>
      </c>
      <c r="W73" s="8">
        <f t="shared" si="124"/>
        <v>6909.3581908654123</v>
      </c>
      <c r="X73" s="8">
        <f t="shared" si="124"/>
        <v>6872.1819557510535</v>
      </c>
      <c r="Y73" s="8">
        <f t="shared" si="124"/>
        <v>6836.8079642015991</v>
      </c>
      <c r="Z73" s="8">
        <f t="shared" si="124"/>
        <v>3105.3107184203163</v>
      </c>
      <c r="AA73" s="8">
        <f t="shared" si="124"/>
        <v>5042.031235658148</v>
      </c>
      <c r="AB73" s="8">
        <f t="shared" si="124"/>
        <v>9406.0069988298164</v>
      </c>
      <c r="AC73" s="8">
        <f t="shared" si="124"/>
        <v>9322.5521810078881</v>
      </c>
      <c r="AD73" s="8">
        <f t="shared" si="124"/>
        <v>9241.0867028649482</v>
      </c>
      <c r="AE73" s="8">
        <f t="shared" si="124"/>
        <v>9161.6602978929732</v>
      </c>
      <c r="AF73" s="8">
        <f t="shared" si="120"/>
        <v>166233.61635940941</v>
      </c>
    </row>
    <row r="74" spans="3:32" x14ac:dyDescent="0.25">
      <c r="C74" s="9" t="s">
        <v>39</v>
      </c>
      <c r="D74" s="8"/>
      <c r="E74" s="8">
        <f>-E73+E71</f>
        <v>668.15832731799037</v>
      </c>
      <c r="F74" s="8">
        <f t="shared" ref="F74:N74" si="125">-F73+F71</f>
        <v>628.86891027163074</v>
      </c>
      <c r="G74" s="8">
        <f t="shared" si="125"/>
        <v>589.2194064127707</v>
      </c>
      <c r="H74" s="8">
        <f t="shared" si="125"/>
        <v>549.20081357109848</v>
      </c>
      <c r="I74" s="8">
        <f t="shared" si="125"/>
        <v>508.80390452204392</v>
      </c>
      <c r="J74" s="8">
        <f t="shared" si="125"/>
        <v>468.01922136042049</v>
      </c>
      <c r="K74" s="8">
        <f t="shared" si="125"/>
        <v>426.83706973341759</v>
      </c>
      <c r="L74" s="8">
        <f t="shared" si="125"/>
        <v>385.247512929398</v>
      </c>
      <c r="M74" s="8">
        <f t="shared" si="125"/>
        <v>343.24036581893506</v>
      </c>
      <c r="N74" s="8">
        <f t="shared" si="125"/>
        <v>300.8051886443709</v>
      </c>
      <c r="O74" s="8">
        <f t="shared" ref="O74:AE74" si="126">-O73+O71</f>
        <v>-737.50650120028922</v>
      </c>
      <c r="P74" s="8">
        <f t="shared" si="126"/>
        <v>676.2254450873279</v>
      </c>
      <c r="Q74" s="8">
        <f t="shared" si="126"/>
        <v>-411.04850648570937</v>
      </c>
      <c r="R74" s="8">
        <f t="shared" si="126"/>
        <v>-442.06456165464442</v>
      </c>
      <c r="S74" s="8">
        <f t="shared" si="126"/>
        <v>-473.5530819259111</v>
      </c>
      <c r="T74" s="8">
        <f t="shared" si="126"/>
        <v>-505.52587892706742</v>
      </c>
      <c r="U74" s="8">
        <f t="shared" si="126"/>
        <v>-537.99505957635938</v>
      </c>
      <c r="V74" s="8">
        <f t="shared" si="126"/>
        <v>-570.97303346499393</v>
      </c>
      <c r="W74" s="8">
        <f t="shared" si="126"/>
        <v>-604.47252042394848</v>
      </c>
      <c r="X74" s="8">
        <f t="shared" si="126"/>
        <v>-638.50655827998889</v>
      </c>
      <c r="Y74" s="8">
        <f t="shared" si="126"/>
        <v>-673.08851080553814</v>
      </c>
      <c r="Z74" s="8">
        <f t="shared" si="126"/>
        <v>-944.07067343082326</v>
      </c>
      <c r="AA74" s="8">
        <f t="shared" si="126"/>
        <v>-172.78018104882995</v>
      </c>
      <c r="AB74" s="8">
        <f t="shared" si="126"/>
        <v>-1544.8440998589294</v>
      </c>
      <c r="AC74" s="8">
        <f t="shared" si="126"/>
        <v>-1564.8086107967774</v>
      </c>
      <c r="AD74" s="8">
        <f t="shared" si="126"/>
        <v>-1585.3779170097932</v>
      </c>
      <c r="AE74" s="8">
        <f t="shared" si="126"/>
        <v>-1606.5671383798572</v>
      </c>
      <c r="AF74" s="8">
        <f>SUM(E74:AE74)</f>
        <v>-7468.5566676000562</v>
      </c>
    </row>
    <row r="77" spans="3:32" x14ac:dyDescent="0.25">
      <c r="C77" s="17" t="s">
        <v>85</v>
      </c>
    </row>
    <row r="78" spans="3:32" x14ac:dyDescent="0.25">
      <c r="C78" s="6" t="s">
        <v>17</v>
      </c>
      <c r="D78" s="6" t="s">
        <v>37</v>
      </c>
      <c r="E78" s="7" t="s">
        <v>24</v>
      </c>
      <c r="F78" s="7" t="s">
        <v>25</v>
      </c>
      <c r="G78" s="7" t="s">
        <v>26</v>
      </c>
      <c r="H78" s="7" t="s">
        <v>27</v>
      </c>
      <c r="I78" s="7" t="s">
        <v>28</v>
      </c>
      <c r="J78" s="7" t="s">
        <v>29</v>
      </c>
      <c r="K78" s="7" t="s">
        <v>30</v>
      </c>
      <c r="L78" s="7" t="s">
        <v>31</v>
      </c>
      <c r="M78" s="7" t="s">
        <v>32</v>
      </c>
      <c r="N78" s="7" t="s">
        <v>33</v>
      </c>
      <c r="O78" s="7" t="s">
        <v>41</v>
      </c>
    </row>
    <row r="79" spans="3:32" x14ac:dyDescent="0.25">
      <c r="C79" s="6" t="s">
        <v>20</v>
      </c>
      <c r="D79" s="8">
        <f>D$41/1000</f>
        <v>57595.5</v>
      </c>
      <c r="E79" s="8">
        <f>E$52/1000</f>
        <v>5926.5820000000003</v>
      </c>
      <c r="F79" s="8">
        <f t="shared" ref="F79:N79" si="127">F$52/1000</f>
        <v>5867.4027500000002</v>
      </c>
      <c r="G79" s="8">
        <f t="shared" si="127"/>
        <v>5809.0478387499998</v>
      </c>
      <c r="H79" s="8">
        <f t="shared" si="127"/>
        <v>5751.5378747187488</v>
      </c>
      <c r="I79" s="8">
        <f t="shared" si="127"/>
        <v>5694.8939815867179</v>
      </c>
      <c r="J79" s="8">
        <f t="shared" si="127"/>
        <v>5639.1378111263857</v>
      </c>
      <c r="K79" s="8">
        <f t="shared" si="127"/>
        <v>5584.2915564045461</v>
      </c>
      <c r="L79" s="8">
        <f t="shared" si="127"/>
        <v>5530.3779653146594</v>
      </c>
      <c r="M79" s="8">
        <f t="shared" si="127"/>
        <v>5477.4203544475249</v>
      </c>
      <c r="N79" s="8">
        <f t="shared" si="127"/>
        <v>5425.4426233087124</v>
      </c>
      <c r="O79" s="8">
        <f>SUM(E79:N79)</f>
        <v>56706.134755657295</v>
      </c>
    </row>
    <row r="80" spans="3:32" x14ac:dyDescent="0.25">
      <c r="C80" s="6" t="s">
        <v>21</v>
      </c>
      <c r="D80" s="8">
        <f>D$42/1000</f>
        <v>72009.07277595115</v>
      </c>
      <c r="E80" s="8">
        <f>E60/1000</f>
        <v>7506.1798220760911</v>
      </c>
      <c r="F80" s="8">
        <f t="shared" ref="F80:N80" si="128">F60/1000</f>
        <v>7434.6016556345694</v>
      </c>
      <c r="G80" s="8">
        <f t="shared" si="128"/>
        <v>6764.1143979430481</v>
      </c>
      <c r="H80" s="8">
        <f t="shared" si="128"/>
        <v>6679.7453217202765</v>
      </c>
      <c r="I80" s="8">
        <f t="shared" si="128"/>
        <v>6596.1473815029731</v>
      </c>
      <c r="J80" s="8">
        <f t="shared" si="128"/>
        <v>6513.3398556912744</v>
      </c>
      <c r="K80" s="8">
        <f t="shared" si="128"/>
        <v>6431.3425046453222</v>
      </c>
      <c r="L80" s="8">
        <f t="shared" si="128"/>
        <v>6350.1755827342586</v>
      </c>
      <c r="M80" s="8">
        <f t="shared" si="128"/>
        <v>6269.8598506864573</v>
      </c>
      <c r="N80" s="8">
        <f t="shared" si="128"/>
        <v>6190.4165882484995</v>
      </c>
      <c r="O80" s="8">
        <f t="shared" ref="O80:O82" si="129">SUM(E80:N80)</f>
        <v>66735.922960882774</v>
      </c>
    </row>
    <row r="81" spans="3:15" x14ac:dyDescent="0.25">
      <c r="C81" s="6" t="s">
        <v>22</v>
      </c>
      <c r="D81" s="8">
        <f>D$43/1000</f>
        <v>42041.784658525125</v>
      </c>
      <c r="E81" s="8">
        <f>E67/1000</f>
        <v>5258.42367268201</v>
      </c>
      <c r="F81" s="8">
        <f t="shared" ref="F81:N81" si="130">F67/1000</f>
        <v>5238.5338397283695</v>
      </c>
      <c r="G81" s="8">
        <f t="shared" si="130"/>
        <v>5219.8284323372291</v>
      </c>
      <c r="H81" s="8">
        <f t="shared" si="130"/>
        <v>5202.3370611476503</v>
      </c>
      <c r="I81" s="8">
        <f t="shared" si="130"/>
        <v>5186.090077064674</v>
      </c>
      <c r="J81" s="8">
        <f t="shared" si="130"/>
        <v>5171.1185897659652</v>
      </c>
      <c r="K81" s="8">
        <f t="shared" si="130"/>
        <v>5157.4544866711285</v>
      </c>
      <c r="L81" s="8">
        <f t="shared" si="130"/>
        <v>5145.1304523852614</v>
      </c>
      <c r="M81" s="8">
        <f t="shared" si="130"/>
        <v>5134.1799886285899</v>
      </c>
      <c r="N81" s="8">
        <f t="shared" si="130"/>
        <v>5124.6374346643415</v>
      </c>
      <c r="O81" s="8">
        <f t="shared" si="129"/>
        <v>51837.734035075213</v>
      </c>
    </row>
    <row r="82" spans="3:15" x14ac:dyDescent="0.25">
      <c r="C82" s="9" t="s">
        <v>39</v>
      </c>
      <c r="D82" s="8"/>
      <c r="E82" s="8">
        <f>-E81+E79</f>
        <v>668.15832731799037</v>
      </c>
      <c r="F82" s="8">
        <f t="shared" ref="F82:N82" si="131">-F81+F79</f>
        <v>628.86891027163074</v>
      </c>
      <c r="G82" s="8">
        <f t="shared" si="131"/>
        <v>589.2194064127707</v>
      </c>
      <c r="H82" s="8">
        <f t="shared" si="131"/>
        <v>549.20081357109848</v>
      </c>
      <c r="I82" s="8">
        <f t="shared" si="131"/>
        <v>508.80390452204392</v>
      </c>
      <c r="J82" s="8">
        <f t="shared" si="131"/>
        <v>468.01922136042049</v>
      </c>
      <c r="K82" s="8">
        <f t="shared" si="131"/>
        <v>426.83706973341759</v>
      </c>
      <c r="L82" s="8">
        <f t="shared" si="131"/>
        <v>385.247512929398</v>
      </c>
      <c r="M82" s="8">
        <f t="shared" si="131"/>
        <v>343.24036581893506</v>
      </c>
      <c r="N82" s="8">
        <f t="shared" si="131"/>
        <v>300.8051886443709</v>
      </c>
      <c r="O82" s="8">
        <f t="shared" si="129"/>
        <v>4868.4007205820762</v>
      </c>
    </row>
    <row r="86" spans="3:15" x14ac:dyDescent="0.25">
      <c r="C86" s="6" t="s">
        <v>17</v>
      </c>
      <c r="D86" s="6" t="s">
        <v>37</v>
      </c>
      <c r="E86" s="7" t="s">
        <v>24</v>
      </c>
      <c r="F86" s="7" t="s">
        <v>25</v>
      </c>
      <c r="G86" s="7" t="s">
        <v>26</v>
      </c>
      <c r="H86" s="7" t="s">
        <v>87</v>
      </c>
      <c r="I86" s="7" t="s">
        <v>81</v>
      </c>
      <c r="J86" s="7" t="s">
        <v>82</v>
      </c>
      <c r="K86" s="7" t="s">
        <v>38</v>
      </c>
    </row>
    <row r="87" spans="3:15" x14ac:dyDescent="0.25">
      <c r="C87" s="6" t="s">
        <v>20</v>
      </c>
      <c r="D87" s="9">
        <f>D71</f>
        <v>57595.5</v>
      </c>
      <c r="E87" s="9">
        <f>E71</f>
        <v>5926.5820000000003</v>
      </c>
      <c r="F87" s="9">
        <f t="shared" ref="F87:G87" si="132">F71</f>
        <v>5867.4027500000002</v>
      </c>
      <c r="G87" s="9">
        <f t="shared" si="132"/>
        <v>5809.0478387499998</v>
      </c>
      <c r="H87" s="19" t="s">
        <v>86</v>
      </c>
      <c r="I87" s="9">
        <f>AD71</f>
        <v>7655.7087858551549</v>
      </c>
      <c r="J87" s="9">
        <f t="shared" ref="J87:K87" si="133">AE71</f>
        <v>7555.093159513116</v>
      </c>
      <c r="K87" s="9">
        <f t="shared" si="133"/>
        <v>158765.05969180938</v>
      </c>
    </row>
    <row r="88" spans="3:15" x14ac:dyDescent="0.25">
      <c r="C88" s="6" t="s">
        <v>21</v>
      </c>
      <c r="D88" s="9">
        <f>D72</f>
        <v>72009.07277595115</v>
      </c>
      <c r="E88" s="9">
        <f t="shared" ref="E88:G90" si="134">E72</f>
        <v>7506.1798220760911</v>
      </c>
      <c r="F88" s="9">
        <f t="shared" si="134"/>
        <v>7434.6016556345694</v>
      </c>
      <c r="G88" s="9">
        <f t="shared" si="134"/>
        <v>6764.1143979430481</v>
      </c>
      <c r="H88" s="19" t="s">
        <v>86</v>
      </c>
      <c r="I88" s="9">
        <f t="shared" ref="I88:I90" si="135">AD72</f>
        <v>8941.6898260228663</v>
      </c>
      <c r="J88" s="9">
        <f t="shared" ref="J88:J90" si="136">AE72</f>
        <v>8790.0820945789201</v>
      </c>
      <c r="K88" s="9">
        <f t="shared" ref="K88:K90" si="137">AF72</f>
        <v>185353.72205607989</v>
      </c>
    </row>
    <row r="89" spans="3:15" x14ac:dyDescent="0.25">
      <c r="C89" s="6" t="s">
        <v>22</v>
      </c>
      <c r="D89" s="9">
        <f>D73</f>
        <v>42041.784658525125</v>
      </c>
      <c r="E89" s="9">
        <f t="shared" si="134"/>
        <v>5258.42367268201</v>
      </c>
      <c r="F89" s="9">
        <f t="shared" si="134"/>
        <v>5238.5338397283695</v>
      </c>
      <c r="G89" s="9">
        <f t="shared" si="134"/>
        <v>5219.8284323372291</v>
      </c>
      <c r="H89" s="19" t="s">
        <v>86</v>
      </c>
      <c r="I89" s="9">
        <f t="shared" si="135"/>
        <v>9241.0867028649482</v>
      </c>
      <c r="J89" s="9">
        <f t="shared" si="136"/>
        <v>9161.6602978929732</v>
      </c>
      <c r="K89" s="9">
        <f t="shared" si="137"/>
        <v>166233.61635940941</v>
      </c>
    </row>
    <row r="90" spans="3:15" x14ac:dyDescent="0.25">
      <c r="C90" s="6" t="s">
        <v>39</v>
      </c>
      <c r="D90" s="9"/>
      <c r="E90" s="9">
        <f t="shared" si="134"/>
        <v>668.15832731799037</v>
      </c>
      <c r="F90" s="9">
        <f t="shared" si="134"/>
        <v>628.86891027163074</v>
      </c>
      <c r="G90" s="9">
        <f t="shared" si="134"/>
        <v>589.2194064127707</v>
      </c>
      <c r="H90" s="19" t="s">
        <v>86</v>
      </c>
      <c r="I90" s="9">
        <f t="shared" si="135"/>
        <v>-1585.3779170097932</v>
      </c>
      <c r="J90" s="9">
        <f t="shared" si="136"/>
        <v>-1606.5671383798572</v>
      </c>
      <c r="K90" s="9">
        <f t="shared" si="137"/>
        <v>-7468.5566676000562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A7F9-3F07-4F15-9260-74E5A1CBBD58}">
  <dimension ref="A1:O72"/>
  <sheetViews>
    <sheetView topLeftCell="A12" workbookViewId="0">
      <selection activeCell="E69" sqref="E69:E71"/>
    </sheetView>
  </sheetViews>
  <sheetFormatPr baseColWidth="10" defaultRowHeight="15" x14ac:dyDescent="0.25"/>
  <cols>
    <col min="1" max="1" width="3.140625" customWidth="1"/>
    <col min="2" max="2" width="28.42578125" customWidth="1"/>
  </cols>
  <sheetData>
    <row r="1" spans="1:5" ht="26.25" x14ac:dyDescent="0.4">
      <c r="A1" s="12" t="s">
        <v>53</v>
      </c>
      <c r="E1" s="1"/>
    </row>
    <row r="3" spans="1:5" ht="18.75" x14ac:dyDescent="0.3">
      <c r="A3" s="13" t="s">
        <v>42</v>
      </c>
    </row>
    <row r="4" spans="1:5" x14ac:dyDescent="0.25">
      <c r="D4" t="s">
        <v>44</v>
      </c>
    </row>
    <row r="5" spans="1:5" x14ac:dyDescent="0.25">
      <c r="B5" t="s">
        <v>3</v>
      </c>
      <c r="C5" s="10">
        <v>0.04</v>
      </c>
      <c r="D5" t="s">
        <v>43</v>
      </c>
    </row>
    <row r="6" spans="1:5" x14ac:dyDescent="0.25">
      <c r="B6" t="s">
        <v>5</v>
      </c>
      <c r="C6" s="10">
        <v>2.5000000000000001E-2</v>
      </c>
      <c r="D6" t="s">
        <v>43</v>
      </c>
    </row>
    <row r="7" spans="1:5" x14ac:dyDescent="0.25">
      <c r="E7" s="1"/>
    </row>
    <row r="8" spans="1:5" x14ac:dyDescent="0.25">
      <c r="B8" s="11" t="s">
        <v>0</v>
      </c>
      <c r="E8" s="1"/>
    </row>
    <row r="9" spans="1:5" x14ac:dyDescent="0.25">
      <c r="B9" t="s">
        <v>58</v>
      </c>
      <c r="C9" s="1">
        <v>1006.5</v>
      </c>
      <c r="D9" t="s">
        <v>2</v>
      </c>
    </row>
    <row r="10" spans="1:5" x14ac:dyDescent="0.25">
      <c r="B10" t="s">
        <v>4</v>
      </c>
      <c r="C10" s="1">
        <v>1064.5</v>
      </c>
      <c r="D10" t="s">
        <v>2</v>
      </c>
    </row>
    <row r="11" spans="1:5" x14ac:dyDescent="0.25">
      <c r="B11" t="s">
        <v>6</v>
      </c>
      <c r="C11" s="1">
        <v>172.1</v>
      </c>
      <c r="D11" t="s">
        <v>2</v>
      </c>
    </row>
    <row r="12" spans="1:5" x14ac:dyDescent="0.25">
      <c r="B12" t="s">
        <v>7</v>
      </c>
      <c r="C12" s="1">
        <v>1044</v>
      </c>
      <c r="D12" t="s">
        <v>2</v>
      </c>
    </row>
    <row r="13" spans="1:5" x14ac:dyDescent="0.25">
      <c r="B13" t="s">
        <v>8</v>
      </c>
      <c r="C13" s="1">
        <v>250</v>
      </c>
      <c r="D13" t="s">
        <v>2</v>
      </c>
    </row>
    <row r="14" spans="1:5" x14ac:dyDescent="0.25">
      <c r="C14" s="1"/>
    </row>
    <row r="15" spans="1:5" x14ac:dyDescent="0.25">
      <c r="B15" s="11" t="s">
        <v>9</v>
      </c>
      <c r="C15" s="1"/>
    </row>
    <row r="16" spans="1:5" x14ac:dyDescent="0.25">
      <c r="B16" t="s">
        <v>4</v>
      </c>
      <c r="C16" s="1">
        <v>13024440</v>
      </c>
      <c r="D16" t="s">
        <v>10</v>
      </c>
    </row>
    <row r="17" spans="2:8" x14ac:dyDescent="0.25">
      <c r="C17" s="1">
        <f>C16/C10</f>
        <v>12235.26538280883</v>
      </c>
      <c r="D17" t="s">
        <v>11</v>
      </c>
    </row>
    <row r="18" spans="2:8" x14ac:dyDescent="0.25">
      <c r="C18" s="1"/>
    </row>
    <row r="19" spans="2:8" x14ac:dyDescent="0.25">
      <c r="B19" s="11" t="s">
        <v>45</v>
      </c>
      <c r="C19" s="1"/>
    </row>
    <row r="20" spans="2:8" x14ac:dyDescent="0.25">
      <c r="B20" t="s">
        <v>12</v>
      </c>
      <c r="C20" s="1">
        <v>500</v>
      </c>
      <c r="D20" t="s">
        <v>11</v>
      </c>
    </row>
    <row r="21" spans="2:8" x14ac:dyDescent="0.25">
      <c r="C21" s="1"/>
    </row>
    <row r="22" spans="2:8" x14ac:dyDescent="0.25">
      <c r="B22" t="s">
        <v>62</v>
      </c>
      <c r="C22" s="1">
        <v>47000</v>
      </c>
      <c r="D22" t="s">
        <v>11</v>
      </c>
      <c r="F22" s="16" t="s">
        <v>60</v>
      </c>
      <c r="G22" s="1">
        <f>(C22*C12+C23+C24)/C12</f>
        <v>58494.252873563215</v>
      </c>
      <c r="H22" t="s">
        <v>11</v>
      </c>
    </row>
    <row r="23" spans="2:8" x14ac:dyDescent="0.25">
      <c r="B23" t="s">
        <v>13</v>
      </c>
      <c r="C23" s="1">
        <v>4000000</v>
      </c>
      <c r="D23" t="s">
        <v>10</v>
      </c>
    </row>
    <row r="24" spans="2:8" x14ac:dyDescent="0.25">
      <c r="B24" t="s">
        <v>61</v>
      </c>
      <c r="C24" s="1">
        <v>8000000</v>
      </c>
      <c r="D24" t="s">
        <v>10</v>
      </c>
    </row>
    <row r="25" spans="2:8" x14ac:dyDescent="0.25">
      <c r="C25" s="1"/>
    </row>
    <row r="26" spans="2:8" x14ac:dyDescent="0.25">
      <c r="B26" t="s">
        <v>14</v>
      </c>
      <c r="C26" s="1">
        <v>1159</v>
      </c>
      <c r="D26" t="s">
        <v>15</v>
      </c>
    </row>
    <row r="27" spans="2:8" x14ac:dyDescent="0.25">
      <c r="C27" s="1"/>
    </row>
    <row r="28" spans="2:8" x14ac:dyDescent="0.25">
      <c r="B28" s="11" t="s">
        <v>16</v>
      </c>
      <c r="C28" s="1"/>
    </row>
    <row r="29" spans="2:8" x14ac:dyDescent="0.25">
      <c r="B29" t="s">
        <v>1</v>
      </c>
      <c r="C29" s="1">
        <v>2500000</v>
      </c>
      <c r="D29" t="s">
        <v>10</v>
      </c>
    </row>
    <row r="30" spans="2:8" x14ac:dyDescent="0.25">
      <c r="B30" t="s">
        <v>4</v>
      </c>
      <c r="C30" s="1">
        <v>1500000</v>
      </c>
      <c r="D30" t="s">
        <v>10</v>
      </c>
    </row>
    <row r="31" spans="2:8" x14ac:dyDescent="0.25">
      <c r="B31" t="s">
        <v>6</v>
      </c>
      <c r="C31" s="1">
        <v>1500000</v>
      </c>
      <c r="D31" t="s">
        <v>10</v>
      </c>
    </row>
    <row r="32" spans="2:8" x14ac:dyDescent="0.25">
      <c r="E32" s="1"/>
    </row>
    <row r="33" spans="1:15" ht="30" x14ac:dyDescent="0.25">
      <c r="B33" s="11" t="s">
        <v>48</v>
      </c>
      <c r="C33" s="14" t="s">
        <v>47</v>
      </c>
      <c r="D33" s="15" t="s">
        <v>18</v>
      </c>
      <c r="E33" s="15" t="s">
        <v>19</v>
      </c>
    </row>
    <row r="34" spans="1:15" x14ac:dyDescent="0.25">
      <c r="B34" t="s">
        <v>20</v>
      </c>
      <c r="D34" s="1">
        <f>C12</f>
        <v>1044</v>
      </c>
      <c r="E34" s="1">
        <f>C34+D34</f>
        <v>1044</v>
      </c>
    </row>
    <row r="35" spans="1:15" x14ac:dyDescent="0.25">
      <c r="B35" t="s">
        <v>21</v>
      </c>
      <c r="C35" s="1">
        <f>C10</f>
        <v>1064.5</v>
      </c>
      <c r="D35" s="1">
        <f>C12</f>
        <v>1044</v>
      </c>
      <c r="E35" s="1">
        <f t="shared" ref="E35:E36" si="0">C35+D35</f>
        <v>2108.5</v>
      </c>
    </row>
    <row r="36" spans="1:15" x14ac:dyDescent="0.25">
      <c r="B36" t="s">
        <v>22</v>
      </c>
      <c r="C36" s="1">
        <f>C9-C13+C11+C10</f>
        <v>1993.1</v>
      </c>
      <c r="D36" s="1">
        <f>C13</f>
        <v>250</v>
      </c>
      <c r="E36" s="1">
        <f t="shared" si="0"/>
        <v>2243.1</v>
      </c>
    </row>
    <row r="37" spans="1:15" x14ac:dyDescent="0.25">
      <c r="E37" s="1"/>
    </row>
    <row r="38" spans="1:15" ht="18.75" x14ac:dyDescent="0.3">
      <c r="A38" s="13" t="s">
        <v>46</v>
      </c>
      <c r="C38" s="1"/>
    </row>
    <row r="40" spans="1:15" x14ac:dyDescent="0.25">
      <c r="B40" s="11"/>
      <c r="C40" s="1"/>
      <c r="D40" s="2" t="s">
        <v>23</v>
      </c>
      <c r="E40" s="3" t="s">
        <v>24</v>
      </c>
      <c r="F40" s="2" t="s">
        <v>25</v>
      </c>
      <c r="G40" s="2" t="s">
        <v>26</v>
      </c>
      <c r="H40" s="2" t="s">
        <v>27</v>
      </c>
      <c r="I40" s="2" t="s">
        <v>28</v>
      </c>
      <c r="J40" s="2" t="s">
        <v>29</v>
      </c>
      <c r="K40" s="2" t="s">
        <v>30</v>
      </c>
      <c r="L40" s="2" t="s">
        <v>31</v>
      </c>
      <c r="M40" s="2" t="s">
        <v>32</v>
      </c>
      <c r="N40" s="2" t="s">
        <v>33</v>
      </c>
      <c r="O40" s="2"/>
    </row>
    <row r="41" spans="1:15" x14ac:dyDescent="0.25">
      <c r="C41" s="16" t="s">
        <v>55</v>
      </c>
      <c r="D41" s="4">
        <f>C22*C12+C23+C24+C20*(C10+C9)</f>
        <v>62103500</v>
      </c>
      <c r="E41" s="5">
        <f t="shared" ref="E41:N43" si="1">$E34*$C$26</f>
        <v>1209996</v>
      </c>
      <c r="F41" s="5">
        <f t="shared" si="1"/>
        <v>1209996</v>
      </c>
      <c r="G41" s="5">
        <f t="shared" si="1"/>
        <v>1209996</v>
      </c>
      <c r="H41" s="5">
        <f t="shared" si="1"/>
        <v>1209996</v>
      </c>
      <c r="I41" s="5">
        <f t="shared" si="1"/>
        <v>1209996</v>
      </c>
      <c r="J41" s="5">
        <f t="shared" si="1"/>
        <v>1209996</v>
      </c>
      <c r="K41" s="5">
        <f t="shared" si="1"/>
        <v>1209996</v>
      </c>
      <c r="L41" s="5">
        <f t="shared" si="1"/>
        <v>1209996</v>
      </c>
      <c r="M41" s="5">
        <f t="shared" si="1"/>
        <v>1209996</v>
      </c>
      <c r="N41" s="5">
        <f t="shared" si="1"/>
        <v>1209996</v>
      </c>
      <c r="O41" s="4"/>
    </row>
    <row r="42" spans="1:15" x14ac:dyDescent="0.25">
      <c r="C42" s="16" t="s">
        <v>56</v>
      </c>
      <c r="D42" s="4">
        <f>C22*C12+C23+C24+C16+C20*C9+C30</f>
        <v>76095690</v>
      </c>
      <c r="E42" s="5">
        <f t="shared" si="1"/>
        <v>2443751.5</v>
      </c>
      <c r="F42" s="5">
        <f t="shared" si="1"/>
        <v>2443751.5</v>
      </c>
      <c r="G42" s="5">
        <f t="shared" si="1"/>
        <v>2443751.5</v>
      </c>
      <c r="H42" s="5">
        <f t="shared" si="1"/>
        <v>2443751.5</v>
      </c>
      <c r="I42" s="5">
        <f t="shared" si="1"/>
        <v>2443751.5</v>
      </c>
      <c r="J42" s="5">
        <f t="shared" si="1"/>
        <v>2443751.5</v>
      </c>
      <c r="K42" s="5">
        <f t="shared" si="1"/>
        <v>2443751.5</v>
      </c>
      <c r="L42" s="5">
        <f t="shared" si="1"/>
        <v>2443751.5</v>
      </c>
      <c r="M42" s="5">
        <f t="shared" si="1"/>
        <v>2443751.5</v>
      </c>
      <c r="N42" s="5">
        <f t="shared" si="1"/>
        <v>2443751.5</v>
      </c>
      <c r="O42" s="4"/>
    </row>
    <row r="43" spans="1:15" x14ac:dyDescent="0.25">
      <c r="C43" s="16" t="s">
        <v>57</v>
      </c>
      <c r="D43" s="4">
        <f>C17*(C9+C10+C11-C13)+C22*C13+(C29+C30+C31)+C20*C13</f>
        <v>41761107.434476279</v>
      </c>
      <c r="E43" s="5">
        <f t="shared" si="1"/>
        <v>2599752.9</v>
      </c>
      <c r="F43" s="5">
        <f t="shared" si="1"/>
        <v>2599752.9</v>
      </c>
      <c r="G43" s="5">
        <f t="shared" si="1"/>
        <v>2599752.9</v>
      </c>
      <c r="H43" s="5">
        <f t="shared" si="1"/>
        <v>2599752.9</v>
      </c>
      <c r="I43" s="5">
        <f t="shared" si="1"/>
        <v>2599752.9</v>
      </c>
      <c r="J43" s="5">
        <f t="shared" si="1"/>
        <v>2599752.9</v>
      </c>
      <c r="K43" s="5">
        <f t="shared" si="1"/>
        <v>2599752.9</v>
      </c>
      <c r="L43" s="5">
        <f t="shared" si="1"/>
        <v>2599752.9</v>
      </c>
      <c r="M43" s="5">
        <f t="shared" si="1"/>
        <v>2599752.9</v>
      </c>
      <c r="N43" s="5">
        <f t="shared" si="1"/>
        <v>2599752.9</v>
      </c>
      <c r="O43" s="4"/>
    </row>
    <row r="44" spans="1:15" x14ac:dyDescent="0.25">
      <c r="C44" s="1"/>
      <c r="O44" s="4"/>
    </row>
    <row r="45" spans="1:15" x14ac:dyDescent="0.25">
      <c r="B45" s="11" t="s">
        <v>49</v>
      </c>
      <c r="C45" s="1"/>
    </row>
    <row r="46" spans="1:15" x14ac:dyDescent="0.25">
      <c r="C46" s="17" t="s">
        <v>50</v>
      </c>
      <c r="E46" s="15" t="s">
        <v>24</v>
      </c>
      <c r="F46" s="18" t="s">
        <v>25</v>
      </c>
      <c r="G46" s="18" t="s">
        <v>26</v>
      </c>
      <c r="H46" s="18" t="s">
        <v>27</v>
      </c>
      <c r="I46" s="18" t="s">
        <v>28</v>
      </c>
      <c r="J46" s="18" t="s">
        <v>29</v>
      </c>
      <c r="K46" s="18" t="s">
        <v>30</v>
      </c>
      <c r="L46" s="18" t="s">
        <v>31</v>
      </c>
      <c r="M46" s="18" t="s">
        <v>32</v>
      </c>
      <c r="N46" s="18" t="s">
        <v>33</v>
      </c>
      <c r="O46" s="18" t="s">
        <v>41</v>
      </c>
    </row>
    <row r="47" spans="1:15" x14ac:dyDescent="0.25">
      <c r="B47" s="16"/>
      <c r="C47" s="1" t="s">
        <v>34</v>
      </c>
      <c r="D47" s="5">
        <f>D41</f>
        <v>62103500</v>
      </c>
      <c r="E47" s="1">
        <f>D47-E48</f>
        <v>59619360</v>
      </c>
      <c r="F47" s="1">
        <f t="shared" ref="F47:N47" si="2">E47-F48</f>
        <v>57135220</v>
      </c>
      <c r="G47" s="1">
        <f t="shared" si="2"/>
        <v>54651080</v>
      </c>
      <c r="H47" s="1">
        <f t="shared" si="2"/>
        <v>52166940</v>
      </c>
      <c r="I47" s="1">
        <f t="shared" si="2"/>
        <v>49682800</v>
      </c>
      <c r="J47" s="1">
        <f t="shared" si="2"/>
        <v>47198660</v>
      </c>
      <c r="K47" s="1">
        <f t="shared" si="2"/>
        <v>44714520</v>
      </c>
      <c r="L47" s="1">
        <f t="shared" si="2"/>
        <v>42230380</v>
      </c>
      <c r="M47" s="1">
        <f t="shared" si="2"/>
        <v>39746240</v>
      </c>
      <c r="N47" s="1">
        <f t="shared" si="2"/>
        <v>37262100</v>
      </c>
      <c r="O47" s="1"/>
    </row>
    <row r="48" spans="1:15" x14ac:dyDescent="0.25">
      <c r="C48" s="1" t="s">
        <v>35</v>
      </c>
      <c r="D48" s="1"/>
      <c r="E48" s="1">
        <f>D47/25</f>
        <v>2484140</v>
      </c>
      <c r="F48" s="1">
        <f>E48</f>
        <v>2484140</v>
      </c>
      <c r="G48" s="1">
        <f t="shared" ref="G48:N48" si="3">F48</f>
        <v>2484140</v>
      </c>
      <c r="H48" s="1">
        <f t="shared" si="3"/>
        <v>2484140</v>
      </c>
      <c r="I48" s="1">
        <f t="shared" si="3"/>
        <v>2484140</v>
      </c>
      <c r="J48" s="1">
        <f t="shared" si="3"/>
        <v>2484140</v>
      </c>
      <c r="K48" s="1">
        <f t="shared" si="3"/>
        <v>2484140</v>
      </c>
      <c r="L48" s="1">
        <f t="shared" si="3"/>
        <v>2484140</v>
      </c>
      <c r="M48" s="1">
        <f t="shared" si="3"/>
        <v>2484140</v>
      </c>
      <c r="N48" s="1">
        <f t="shared" si="3"/>
        <v>2484140</v>
      </c>
      <c r="O48" s="1"/>
    </row>
    <row r="49" spans="3:15" x14ac:dyDescent="0.25">
      <c r="C49" s="1" t="s">
        <v>3</v>
      </c>
      <c r="D49" s="1"/>
      <c r="E49" s="1">
        <f t="shared" ref="E49:N49" si="4">D47*$C$5</f>
        <v>2484140</v>
      </c>
      <c r="F49" s="1">
        <f t="shared" si="4"/>
        <v>2384774.4</v>
      </c>
      <c r="G49" s="1">
        <f t="shared" si="4"/>
        <v>2285408.8000000003</v>
      </c>
      <c r="H49" s="1">
        <f t="shared" si="4"/>
        <v>2186043.2000000002</v>
      </c>
      <c r="I49" s="1">
        <f t="shared" si="4"/>
        <v>2086677.6</v>
      </c>
      <c r="J49" s="1">
        <f t="shared" si="4"/>
        <v>1987312</v>
      </c>
      <c r="K49" s="1">
        <f t="shared" si="4"/>
        <v>1887946.4000000001</v>
      </c>
      <c r="L49" s="1">
        <f t="shared" si="4"/>
        <v>1788580.8</v>
      </c>
      <c r="M49" s="1">
        <f t="shared" si="4"/>
        <v>1689215.2</v>
      </c>
      <c r="N49" s="1">
        <f t="shared" si="4"/>
        <v>1589849.6</v>
      </c>
      <c r="O49" s="1"/>
    </row>
    <row r="50" spans="3:15" x14ac:dyDescent="0.25">
      <c r="C50" s="1" t="s">
        <v>36</v>
      </c>
      <c r="D50" s="1"/>
      <c r="E50" s="1">
        <f>E41</f>
        <v>1209996</v>
      </c>
      <c r="F50" s="1">
        <f t="shared" ref="F50:N50" si="5">E50*(1+$C$6)</f>
        <v>1240245.8999999999</v>
      </c>
      <c r="G50" s="1">
        <f t="shared" si="5"/>
        <v>1271252.0474999999</v>
      </c>
      <c r="H50" s="1">
        <f t="shared" si="5"/>
        <v>1303033.3486874998</v>
      </c>
      <c r="I50" s="1">
        <f t="shared" si="5"/>
        <v>1335609.1824046872</v>
      </c>
      <c r="J50" s="1">
        <f t="shared" si="5"/>
        <v>1368999.4119648042</v>
      </c>
      <c r="K50" s="1">
        <f t="shared" si="5"/>
        <v>1403224.3972639241</v>
      </c>
      <c r="L50" s="1">
        <f t="shared" si="5"/>
        <v>1438305.0071955221</v>
      </c>
      <c r="M50" s="1">
        <f t="shared" si="5"/>
        <v>1474262.6323754101</v>
      </c>
      <c r="N50" s="1">
        <f t="shared" si="5"/>
        <v>1511119.1981847952</v>
      </c>
      <c r="O50" s="1"/>
    </row>
    <row r="51" spans="3:15" x14ac:dyDescent="0.25">
      <c r="C51" s="1" t="s">
        <v>54</v>
      </c>
      <c r="D51" s="1"/>
      <c r="E51" s="1">
        <f>SUM(E48:E50)</f>
        <v>6178276</v>
      </c>
      <c r="F51" s="1">
        <f t="shared" ref="F51:N51" si="6">SUM(F48:F50)</f>
        <v>6109160.3000000007</v>
      </c>
      <c r="G51" s="1">
        <f t="shared" si="6"/>
        <v>6040800.8475000001</v>
      </c>
      <c r="H51" s="1">
        <f t="shared" si="6"/>
        <v>5973216.5486874999</v>
      </c>
      <c r="I51" s="1">
        <f t="shared" si="6"/>
        <v>5906426.7824046873</v>
      </c>
      <c r="J51" s="1">
        <f t="shared" si="6"/>
        <v>5840451.4119648039</v>
      </c>
      <c r="K51" s="1">
        <f t="shared" si="6"/>
        <v>5775310.797263924</v>
      </c>
      <c r="L51" s="1">
        <f t="shared" si="6"/>
        <v>5711025.8071955219</v>
      </c>
      <c r="M51" s="1">
        <f t="shared" si="6"/>
        <v>5647617.83237541</v>
      </c>
      <c r="N51" s="1">
        <f t="shared" si="6"/>
        <v>5585108.7981847953</v>
      </c>
      <c r="O51" s="1">
        <f>SUM(E51:N51)</f>
        <v>58767395.125576638</v>
      </c>
    </row>
    <row r="52" spans="3:15" x14ac:dyDescent="0.25">
      <c r="C52" s="1"/>
    </row>
    <row r="53" spans="3:15" x14ac:dyDescent="0.25">
      <c r="C53" s="17" t="s">
        <v>51</v>
      </c>
    </row>
    <row r="54" spans="3:15" x14ac:dyDescent="0.25">
      <c r="C54" s="1" t="s">
        <v>34</v>
      </c>
      <c r="D54" s="5">
        <f>D42</f>
        <v>76095690</v>
      </c>
      <c r="E54" s="1">
        <f>D54-E55</f>
        <v>73051862.400000006</v>
      </c>
      <c r="F54" s="1">
        <f t="shared" ref="F54:N54" si="7">E54-F55</f>
        <v>70008034.800000012</v>
      </c>
      <c r="G54" s="1">
        <f t="shared" si="7"/>
        <v>66964207.20000001</v>
      </c>
      <c r="H54" s="1">
        <f t="shared" si="7"/>
        <v>63920379.600000009</v>
      </c>
      <c r="I54" s="1">
        <f t="shared" si="7"/>
        <v>60876552.000000007</v>
      </c>
      <c r="J54" s="1">
        <f t="shared" si="7"/>
        <v>57832724.400000006</v>
      </c>
      <c r="K54" s="1">
        <f t="shared" si="7"/>
        <v>54788896.800000004</v>
      </c>
      <c r="L54" s="1">
        <f t="shared" si="7"/>
        <v>51745069.200000003</v>
      </c>
      <c r="M54" s="1">
        <f t="shared" si="7"/>
        <v>48701241.600000001</v>
      </c>
      <c r="N54" s="1">
        <f t="shared" si="7"/>
        <v>45657414</v>
      </c>
      <c r="O54" s="1"/>
    </row>
    <row r="55" spans="3:15" x14ac:dyDescent="0.25">
      <c r="C55" s="1" t="s">
        <v>35</v>
      </c>
      <c r="D55" s="1"/>
      <c r="E55" s="1">
        <f>D54/25</f>
        <v>3043827.6</v>
      </c>
      <c r="F55" s="1">
        <f>E55</f>
        <v>3043827.6</v>
      </c>
      <c r="G55" s="1">
        <f t="shared" ref="G55:N55" si="8">F55</f>
        <v>3043827.6</v>
      </c>
      <c r="H55" s="1">
        <f t="shared" si="8"/>
        <v>3043827.6</v>
      </c>
      <c r="I55" s="1">
        <f t="shared" si="8"/>
        <v>3043827.6</v>
      </c>
      <c r="J55" s="1">
        <f t="shared" si="8"/>
        <v>3043827.6</v>
      </c>
      <c r="K55" s="1">
        <f t="shared" si="8"/>
        <v>3043827.6</v>
      </c>
      <c r="L55" s="1">
        <f t="shared" si="8"/>
        <v>3043827.6</v>
      </c>
      <c r="M55" s="1">
        <f t="shared" si="8"/>
        <v>3043827.6</v>
      </c>
      <c r="N55" s="1">
        <f t="shared" si="8"/>
        <v>3043827.6</v>
      </c>
      <c r="O55" s="1"/>
    </row>
    <row r="56" spans="3:15" x14ac:dyDescent="0.25">
      <c r="C56" s="1" t="s">
        <v>3</v>
      </c>
      <c r="D56" s="1"/>
      <c r="E56" s="1">
        <f t="shared" ref="E56:N56" si="9">D54*$C$5</f>
        <v>3043827.6</v>
      </c>
      <c r="F56" s="1">
        <f t="shared" si="9"/>
        <v>2922074.4960000003</v>
      </c>
      <c r="G56" s="1">
        <f t="shared" si="9"/>
        <v>2800321.3920000005</v>
      </c>
      <c r="H56" s="1">
        <f t="shared" si="9"/>
        <v>2678568.2880000006</v>
      </c>
      <c r="I56" s="1">
        <f t="shared" si="9"/>
        <v>2556815.1840000004</v>
      </c>
      <c r="J56" s="1">
        <f t="shared" si="9"/>
        <v>2435062.0800000005</v>
      </c>
      <c r="K56" s="1">
        <f t="shared" si="9"/>
        <v>2313308.9760000003</v>
      </c>
      <c r="L56" s="1">
        <f t="shared" si="9"/>
        <v>2191555.8720000004</v>
      </c>
      <c r="M56" s="1">
        <f t="shared" si="9"/>
        <v>2069802.7680000002</v>
      </c>
      <c r="N56" s="1">
        <f t="shared" si="9"/>
        <v>1948049.6640000001</v>
      </c>
      <c r="O56" s="1"/>
    </row>
    <row r="57" spans="3:15" x14ac:dyDescent="0.25">
      <c r="C57" s="1" t="s">
        <v>36</v>
      </c>
      <c r="D57" s="1"/>
      <c r="E57" s="1">
        <f>E42</f>
        <v>2443751.5</v>
      </c>
      <c r="F57" s="1">
        <f t="shared" ref="F57:N57" si="10">E57*(1+$C$6)</f>
        <v>2504845.2874999996</v>
      </c>
      <c r="G57" s="1">
        <f t="shared" si="10"/>
        <v>2567466.4196874993</v>
      </c>
      <c r="H57" s="1">
        <f t="shared" si="10"/>
        <v>2631653.0801796867</v>
      </c>
      <c r="I57" s="1">
        <f t="shared" si="10"/>
        <v>2697444.4071841785</v>
      </c>
      <c r="J57" s="1">
        <f t="shared" si="10"/>
        <v>2764880.5173637825</v>
      </c>
      <c r="K57" s="1">
        <f t="shared" si="10"/>
        <v>2834002.5302978768</v>
      </c>
      <c r="L57" s="1">
        <f t="shared" si="10"/>
        <v>2904852.5935553233</v>
      </c>
      <c r="M57" s="1">
        <f t="shared" si="10"/>
        <v>2977473.9083942063</v>
      </c>
      <c r="N57" s="1">
        <f t="shared" si="10"/>
        <v>3051910.7561040614</v>
      </c>
      <c r="O57" s="1"/>
    </row>
    <row r="58" spans="3:15" x14ac:dyDescent="0.25">
      <c r="C58" s="1" t="s">
        <v>54</v>
      </c>
      <c r="D58" s="1"/>
      <c r="E58" s="1">
        <f>SUM(E55:E57)</f>
        <v>8531406.6999999993</v>
      </c>
      <c r="F58" s="1">
        <f t="shared" ref="F58:N58" si="11">SUM(F55:F57)</f>
        <v>8470747.3835000005</v>
      </c>
      <c r="G58" s="1">
        <f t="shared" si="11"/>
        <v>8411615.4116875008</v>
      </c>
      <c r="H58" s="1">
        <f t="shared" si="11"/>
        <v>8354048.9681796869</v>
      </c>
      <c r="I58" s="1">
        <f t="shared" si="11"/>
        <v>8298087.191184178</v>
      </c>
      <c r="J58" s="1">
        <f t="shared" si="11"/>
        <v>8243770.1973637827</v>
      </c>
      <c r="K58" s="1">
        <f t="shared" si="11"/>
        <v>8191139.1062978767</v>
      </c>
      <c r="L58" s="1">
        <f t="shared" si="11"/>
        <v>8140236.0655553248</v>
      </c>
      <c r="M58" s="1">
        <f t="shared" si="11"/>
        <v>8091104.276394207</v>
      </c>
      <c r="N58" s="1">
        <f t="shared" si="11"/>
        <v>8043788.0201040618</v>
      </c>
      <c r="O58" s="1">
        <f>SUM(E58:N58)</f>
        <v>82775943.320266634</v>
      </c>
    </row>
    <row r="59" spans="3:15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3:15" x14ac:dyDescent="0.25">
      <c r="C60" s="17" t="s">
        <v>52</v>
      </c>
    </row>
    <row r="61" spans="3:15" x14ac:dyDescent="0.25">
      <c r="C61" s="1" t="s">
        <v>34</v>
      </c>
      <c r="D61" s="5">
        <f>D43</f>
        <v>41761107.434476279</v>
      </c>
      <c r="E61" s="1">
        <f>D61-E62</f>
        <v>40090663.137097225</v>
      </c>
      <c r="F61" s="1">
        <f t="shared" ref="F61:N61" si="12">E61-F62</f>
        <v>38420218.83971817</v>
      </c>
      <c r="G61" s="1">
        <f t="shared" si="12"/>
        <v>36749774.542339116</v>
      </c>
      <c r="H61" s="1">
        <f t="shared" si="12"/>
        <v>35079330.244960062</v>
      </c>
      <c r="I61" s="1">
        <f t="shared" si="12"/>
        <v>33408885.947581012</v>
      </c>
      <c r="J61" s="1">
        <f t="shared" si="12"/>
        <v>31738441.650201961</v>
      </c>
      <c r="K61" s="1">
        <f t="shared" si="12"/>
        <v>30067997.352822911</v>
      </c>
      <c r="L61" s="1">
        <f t="shared" si="12"/>
        <v>28397553.055443861</v>
      </c>
      <c r="M61" s="1">
        <f t="shared" si="12"/>
        <v>26727108.75806481</v>
      </c>
      <c r="N61" s="1">
        <f t="shared" si="12"/>
        <v>25056664.46068576</v>
      </c>
      <c r="O61" s="1"/>
    </row>
    <row r="62" spans="3:15" x14ac:dyDescent="0.25">
      <c r="C62" s="1" t="s">
        <v>35</v>
      </c>
      <c r="D62" s="1"/>
      <c r="E62" s="1">
        <f>D61/25</f>
        <v>1670444.2973790511</v>
      </c>
      <c r="F62" s="1">
        <f>E62</f>
        <v>1670444.2973790511</v>
      </c>
      <c r="G62" s="1">
        <f t="shared" ref="G62:N62" si="13">F62</f>
        <v>1670444.2973790511</v>
      </c>
      <c r="H62" s="1">
        <f t="shared" si="13"/>
        <v>1670444.2973790511</v>
      </c>
      <c r="I62" s="1">
        <f t="shared" si="13"/>
        <v>1670444.2973790511</v>
      </c>
      <c r="J62" s="1">
        <f t="shared" si="13"/>
        <v>1670444.2973790511</v>
      </c>
      <c r="K62" s="1">
        <f t="shared" si="13"/>
        <v>1670444.2973790511</v>
      </c>
      <c r="L62" s="1">
        <f t="shared" si="13"/>
        <v>1670444.2973790511</v>
      </c>
      <c r="M62" s="1">
        <f t="shared" si="13"/>
        <v>1670444.2973790511</v>
      </c>
      <c r="N62" s="1">
        <f t="shared" si="13"/>
        <v>1670444.2973790511</v>
      </c>
      <c r="O62" s="1"/>
    </row>
    <row r="63" spans="3:15" x14ac:dyDescent="0.25">
      <c r="C63" s="1" t="s">
        <v>3</v>
      </c>
      <c r="D63" s="1"/>
      <c r="E63" s="1">
        <f t="shared" ref="E63:N63" si="14">D61*$C$5</f>
        <v>1670444.2973790511</v>
      </c>
      <c r="F63" s="1">
        <f t="shared" si="14"/>
        <v>1603626.525483889</v>
      </c>
      <c r="G63" s="1">
        <f t="shared" si="14"/>
        <v>1536808.7535887267</v>
      </c>
      <c r="H63" s="1">
        <f t="shared" si="14"/>
        <v>1469990.9816935647</v>
      </c>
      <c r="I63" s="1">
        <f t="shared" si="14"/>
        <v>1403173.2097984026</v>
      </c>
      <c r="J63" s="1">
        <f t="shared" si="14"/>
        <v>1336355.4379032406</v>
      </c>
      <c r="K63" s="1">
        <f t="shared" si="14"/>
        <v>1269537.6660080785</v>
      </c>
      <c r="L63" s="1">
        <f t="shared" si="14"/>
        <v>1202719.8941129164</v>
      </c>
      <c r="M63" s="1">
        <f t="shared" si="14"/>
        <v>1135902.1222177544</v>
      </c>
      <c r="N63" s="1">
        <f t="shared" si="14"/>
        <v>1069084.3503225925</v>
      </c>
      <c r="O63" s="1"/>
    </row>
    <row r="64" spans="3:15" x14ac:dyDescent="0.25">
      <c r="C64" s="1" t="s">
        <v>36</v>
      </c>
      <c r="D64" s="1"/>
      <c r="E64" s="1">
        <f>E43</f>
        <v>2599752.9</v>
      </c>
      <c r="F64" s="1">
        <f t="shared" ref="F64:N64" si="15">E64*(1+$C$6)</f>
        <v>2664746.7224999997</v>
      </c>
      <c r="G64" s="1">
        <f t="shared" si="15"/>
        <v>2731365.3905624994</v>
      </c>
      <c r="H64" s="1">
        <f t="shared" si="15"/>
        <v>2799649.5253265616</v>
      </c>
      <c r="I64" s="1">
        <f t="shared" si="15"/>
        <v>2869640.7634597253</v>
      </c>
      <c r="J64" s="1">
        <f t="shared" si="15"/>
        <v>2941381.782546218</v>
      </c>
      <c r="K64" s="1">
        <f t="shared" si="15"/>
        <v>3014916.3271098733</v>
      </c>
      <c r="L64" s="1">
        <f t="shared" si="15"/>
        <v>3090289.2352876198</v>
      </c>
      <c r="M64" s="1">
        <f t="shared" si="15"/>
        <v>3167546.4661698099</v>
      </c>
      <c r="N64" s="1">
        <f t="shared" si="15"/>
        <v>3246735.127824055</v>
      </c>
      <c r="O64" s="1"/>
    </row>
    <row r="65" spans="3:15" x14ac:dyDescent="0.25">
      <c r="C65" s="1" t="s">
        <v>54</v>
      </c>
      <c r="D65" s="1"/>
      <c r="E65" s="1">
        <f>SUM(E62:E64)</f>
        <v>5940641.4947581021</v>
      </c>
      <c r="F65" s="1">
        <f t="shared" ref="F65:N65" si="16">SUM(F62:F64)</f>
        <v>5938817.5453629401</v>
      </c>
      <c r="G65" s="1">
        <f t="shared" si="16"/>
        <v>5938618.441530278</v>
      </c>
      <c r="H65" s="1">
        <f t="shared" si="16"/>
        <v>5940084.8043991774</v>
      </c>
      <c r="I65" s="1">
        <f t="shared" si="16"/>
        <v>5943258.2706371788</v>
      </c>
      <c r="J65" s="1">
        <f t="shared" si="16"/>
        <v>5948181.5178285092</v>
      </c>
      <c r="K65" s="1">
        <f t="shared" si="16"/>
        <v>5954898.2904970031</v>
      </c>
      <c r="L65" s="1">
        <f t="shared" si="16"/>
        <v>5963453.4267795868</v>
      </c>
      <c r="M65" s="1">
        <f t="shared" si="16"/>
        <v>5973892.8857666152</v>
      </c>
      <c r="N65" s="1">
        <f t="shared" si="16"/>
        <v>5986263.7755256984</v>
      </c>
      <c r="O65" s="1">
        <f>SUM(E65:N65)</f>
        <v>59528110.453085095</v>
      </c>
    </row>
    <row r="66" spans="3:15" x14ac:dyDescent="0.25">
      <c r="C66" s="1"/>
    </row>
    <row r="67" spans="3:15" x14ac:dyDescent="0.25">
      <c r="C67" s="17" t="s">
        <v>59</v>
      </c>
    </row>
    <row r="68" spans="3:15" x14ac:dyDescent="0.25">
      <c r="C68" s="6" t="s">
        <v>17</v>
      </c>
      <c r="D68" s="6" t="s">
        <v>37</v>
      </c>
      <c r="E68" s="7" t="s">
        <v>24</v>
      </c>
      <c r="F68" s="7" t="s">
        <v>25</v>
      </c>
      <c r="G68" s="7" t="s">
        <v>26</v>
      </c>
      <c r="H68" s="7" t="s">
        <v>27</v>
      </c>
      <c r="I68" s="7" t="s">
        <v>28</v>
      </c>
      <c r="J68" s="7" t="s">
        <v>29</v>
      </c>
      <c r="K68" s="7" t="s">
        <v>30</v>
      </c>
      <c r="L68" s="7" t="s">
        <v>31</v>
      </c>
      <c r="M68" s="7" t="s">
        <v>32</v>
      </c>
      <c r="N68" s="7" t="s">
        <v>33</v>
      </c>
      <c r="O68" s="7" t="s">
        <v>38</v>
      </c>
    </row>
    <row r="69" spans="3:15" x14ac:dyDescent="0.25">
      <c r="C69" s="6" t="s">
        <v>20</v>
      </c>
      <c r="D69" s="8">
        <f>D41/1000</f>
        <v>62103.5</v>
      </c>
      <c r="E69" s="8">
        <f t="shared" ref="E69:N69" si="17">E51/1000</f>
        <v>6178.2759999999998</v>
      </c>
      <c r="F69" s="8">
        <f t="shared" si="17"/>
        <v>6109.1603000000005</v>
      </c>
      <c r="G69" s="8">
        <f t="shared" si="17"/>
        <v>6040.8008475000006</v>
      </c>
      <c r="H69" s="8">
        <f t="shared" si="17"/>
        <v>5973.2165486875001</v>
      </c>
      <c r="I69" s="8">
        <f t="shared" si="17"/>
        <v>5906.4267824046874</v>
      </c>
      <c r="J69" s="8">
        <f t="shared" si="17"/>
        <v>5840.4514119648038</v>
      </c>
      <c r="K69" s="8">
        <f t="shared" si="17"/>
        <v>5775.3107972639236</v>
      </c>
      <c r="L69" s="8">
        <f t="shared" si="17"/>
        <v>5711.0258071955222</v>
      </c>
      <c r="M69" s="8">
        <f t="shared" si="17"/>
        <v>5647.6178323754102</v>
      </c>
      <c r="N69" s="8">
        <f t="shared" si="17"/>
        <v>5585.108798184795</v>
      </c>
      <c r="O69" s="8">
        <f>SUM(E69:N69)</f>
        <v>58767.395125576659</v>
      </c>
    </row>
    <row r="70" spans="3:15" x14ac:dyDescent="0.25">
      <c r="C70" s="6" t="s">
        <v>21</v>
      </c>
      <c r="D70" s="8">
        <f t="shared" ref="D70:D71" si="18">D42/1000</f>
        <v>76095.69</v>
      </c>
      <c r="E70" s="8">
        <f t="shared" ref="E70:N70" si="19">E58/1000</f>
        <v>8531.4066999999995</v>
      </c>
      <c r="F70" s="8">
        <f t="shared" si="19"/>
        <v>8470.7473835000001</v>
      </c>
      <c r="G70" s="8">
        <f t="shared" si="19"/>
        <v>8411.6154116875005</v>
      </c>
      <c r="H70" s="8">
        <f t="shared" si="19"/>
        <v>8354.0489681796862</v>
      </c>
      <c r="I70" s="8">
        <f t="shared" si="19"/>
        <v>8298.0871911841787</v>
      </c>
      <c r="J70" s="8">
        <f t="shared" si="19"/>
        <v>8243.7701973637832</v>
      </c>
      <c r="K70" s="8">
        <f t="shared" si="19"/>
        <v>8191.1391062978764</v>
      </c>
      <c r="L70" s="8">
        <f t="shared" si="19"/>
        <v>8140.2360655553248</v>
      </c>
      <c r="M70" s="8">
        <f t="shared" si="19"/>
        <v>8091.1042763942069</v>
      </c>
      <c r="N70" s="8">
        <f t="shared" si="19"/>
        <v>8043.7880201040616</v>
      </c>
      <c r="O70" s="8">
        <f>SUM(E70:N70)</f>
        <v>82775.943320266611</v>
      </c>
    </row>
    <row r="71" spans="3:15" x14ac:dyDescent="0.25">
      <c r="C71" s="6" t="s">
        <v>22</v>
      </c>
      <c r="D71" s="8">
        <f t="shared" si="18"/>
        <v>41761.107434476282</v>
      </c>
      <c r="E71" s="8">
        <f t="shared" ref="E71:N71" si="20">E65/1000</f>
        <v>5940.6414947581025</v>
      </c>
      <c r="F71" s="8">
        <f t="shared" si="20"/>
        <v>5938.8175453629401</v>
      </c>
      <c r="G71" s="8">
        <f t="shared" si="20"/>
        <v>5938.6184415302778</v>
      </c>
      <c r="H71" s="8">
        <f t="shared" si="20"/>
        <v>5940.0848043991773</v>
      </c>
      <c r="I71" s="8">
        <f t="shared" si="20"/>
        <v>5943.2582706371786</v>
      </c>
      <c r="J71" s="8">
        <f t="shared" si="20"/>
        <v>5948.1815178285096</v>
      </c>
      <c r="K71" s="8">
        <f t="shared" si="20"/>
        <v>5954.8982904970035</v>
      </c>
      <c r="L71" s="8">
        <f t="shared" si="20"/>
        <v>5963.4534267795871</v>
      </c>
      <c r="M71" s="8">
        <f t="shared" si="20"/>
        <v>5973.8928857666151</v>
      </c>
      <c r="N71" s="8">
        <f t="shared" si="20"/>
        <v>5986.2637755256983</v>
      </c>
      <c r="O71" s="8">
        <f>SUM(E71:N71)</f>
        <v>59528.110453085101</v>
      </c>
    </row>
    <row r="72" spans="3:15" x14ac:dyDescent="0.25">
      <c r="C72" s="9" t="s">
        <v>39</v>
      </c>
      <c r="D72" s="8"/>
      <c r="E72" s="8">
        <f>-E71+E69</f>
        <v>237.63450524189739</v>
      </c>
      <c r="F72" s="8">
        <f t="shared" ref="F72:N72" si="21">-F71+F69</f>
        <v>170.34275463706035</v>
      </c>
      <c r="G72" s="8">
        <f t="shared" si="21"/>
        <v>102.18240596972282</v>
      </c>
      <c r="H72" s="8">
        <f t="shared" si="21"/>
        <v>33.131744288322807</v>
      </c>
      <c r="I72" s="8">
        <f t="shared" si="21"/>
        <v>-36.831488232491211</v>
      </c>
      <c r="J72" s="8">
        <f t="shared" si="21"/>
        <v>-107.73010586370583</v>
      </c>
      <c r="K72" s="8">
        <f t="shared" si="21"/>
        <v>-179.58749323307984</v>
      </c>
      <c r="L72" s="8">
        <f t="shared" si="21"/>
        <v>-252.42761958406481</v>
      </c>
      <c r="M72" s="8">
        <f t="shared" si="21"/>
        <v>-326.27505339120489</v>
      </c>
      <c r="N72" s="8">
        <f t="shared" si="21"/>
        <v>-401.15497734090332</v>
      </c>
      <c r="O72" s="8">
        <f>SUM(E72:N72)</f>
        <v>-760.71532750844653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F9D1-4199-421E-87E1-6ACA6E46FB4B}">
  <dimension ref="C4:O8"/>
  <sheetViews>
    <sheetView workbookViewId="0">
      <selection activeCell="C4" sqref="C4:O8"/>
    </sheetView>
  </sheetViews>
  <sheetFormatPr baseColWidth="10" defaultRowHeight="15" x14ac:dyDescent="0.25"/>
  <cols>
    <col min="3" max="15" width="7.42578125" customWidth="1"/>
  </cols>
  <sheetData>
    <row r="4" spans="3:15" x14ac:dyDescent="0.25">
      <c r="C4" s="6"/>
      <c r="D4" s="7" t="s">
        <v>40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32</v>
      </c>
      <c r="N4" s="7" t="s">
        <v>33</v>
      </c>
      <c r="O4" s="7" t="s">
        <v>38</v>
      </c>
    </row>
    <row r="5" spans="3:15" x14ac:dyDescent="0.25">
      <c r="C5" s="6" t="s">
        <v>20</v>
      </c>
      <c r="D5" s="9">
        <v>62103.5</v>
      </c>
      <c r="E5" s="9">
        <v>6178.2759999999998</v>
      </c>
      <c r="F5" s="9">
        <v>6109.1603000000005</v>
      </c>
      <c r="G5" s="9">
        <v>6040.8008475000006</v>
      </c>
      <c r="H5" s="9">
        <v>5973.2165486875001</v>
      </c>
      <c r="I5" s="9">
        <v>5906.4267824046874</v>
      </c>
      <c r="J5" s="9">
        <v>5840.4514119648038</v>
      </c>
      <c r="K5" s="9">
        <v>5775.3107972639236</v>
      </c>
      <c r="L5" s="9">
        <v>5711.0258071955222</v>
      </c>
      <c r="M5" s="9">
        <v>5647.6178323754102</v>
      </c>
      <c r="N5" s="9">
        <v>5585.108798184795</v>
      </c>
      <c r="O5" s="9">
        <v>58767.395125576659</v>
      </c>
    </row>
    <row r="6" spans="3:15" x14ac:dyDescent="0.25">
      <c r="C6" s="6" t="s">
        <v>21</v>
      </c>
      <c r="D6" s="9">
        <v>74595.69</v>
      </c>
      <c r="E6" s="9">
        <v>8411.4066999999995</v>
      </c>
      <c r="F6" s="9">
        <v>8353.1473834999997</v>
      </c>
      <c r="G6" s="9">
        <v>8296.4154116874997</v>
      </c>
      <c r="H6" s="9">
        <v>8241.2489681796869</v>
      </c>
      <c r="I6" s="9">
        <v>8187.6871911841781</v>
      </c>
      <c r="J6" s="9">
        <v>8135.7701973637822</v>
      </c>
      <c r="K6" s="9">
        <v>8085.539106297877</v>
      </c>
      <c r="L6" s="9">
        <v>8037.036065555325</v>
      </c>
      <c r="M6" s="9">
        <v>7990.3042763942067</v>
      </c>
      <c r="N6" s="9">
        <v>7945.388020104062</v>
      </c>
      <c r="O6" s="9">
        <v>81683.943320266611</v>
      </c>
    </row>
    <row r="7" spans="3:15" x14ac:dyDescent="0.25">
      <c r="C7" s="6" t="s">
        <v>22</v>
      </c>
      <c r="D7" s="9">
        <v>41636.107434476282</v>
      </c>
      <c r="E7" s="9">
        <v>5930.6414947581025</v>
      </c>
      <c r="F7" s="9">
        <v>5929.0175453629399</v>
      </c>
      <c r="G7" s="9">
        <v>5929.0184415302783</v>
      </c>
      <c r="H7" s="9">
        <v>5930.6848043991777</v>
      </c>
      <c r="I7" s="9">
        <v>5934.0582706371788</v>
      </c>
      <c r="J7" s="9">
        <v>5939.1815178285096</v>
      </c>
      <c r="K7" s="9">
        <v>5946.0982904970033</v>
      </c>
      <c r="L7" s="9">
        <v>5954.8534267795867</v>
      </c>
      <c r="M7" s="9">
        <v>5965.4928857666155</v>
      </c>
      <c r="N7" s="9">
        <v>5978.0637755256985</v>
      </c>
      <c r="O7" s="9">
        <v>59437.110453085086</v>
      </c>
    </row>
    <row r="8" spans="3:15" x14ac:dyDescent="0.25">
      <c r="C8" s="6" t="s">
        <v>39</v>
      </c>
      <c r="D8" s="9"/>
      <c r="E8" s="9">
        <v>247.63450524189739</v>
      </c>
      <c r="F8" s="9">
        <v>180.14275463706053</v>
      </c>
      <c r="G8" s="9">
        <v>111.78240596972228</v>
      </c>
      <c r="H8" s="9">
        <v>42.531744288322443</v>
      </c>
      <c r="I8" s="9">
        <v>-27.631488232491392</v>
      </c>
      <c r="J8" s="9">
        <v>-98.73010586370583</v>
      </c>
      <c r="K8" s="9">
        <v>-170.78749323307966</v>
      </c>
      <c r="L8" s="9">
        <v>-243.82761958406445</v>
      </c>
      <c r="M8" s="9">
        <v>-317.87505339120526</v>
      </c>
      <c r="N8" s="9">
        <v>-392.9549773409035</v>
      </c>
      <c r="O8" s="9">
        <v>-669.71532750844744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Beregningsmodell</vt:lpstr>
      <vt:lpstr>Realsitisk videreføring</vt:lpstr>
      <vt:lpstr>Realsitisk videreføring 25 år</vt:lpstr>
      <vt:lpstr>Orginal alternativ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Andersen</dc:creator>
  <cp:lastModifiedBy>Kåre Herrem</cp:lastModifiedBy>
  <dcterms:created xsi:type="dcterms:W3CDTF">2025-03-04T09:48:44Z</dcterms:created>
  <dcterms:modified xsi:type="dcterms:W3CDTF">2025-03-13T12:29:45Z</dcterms:modified>
</cp:coreProperties>
</file>